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b97\AC\Temp\"/>
    </mc:Choice>
  </mc:AlternateContent>
  <xr:revisionPtr revIDLastSave="0" documentId="8_{69DDE74D-8CAF-40D6-A073-D6F6ABC6B46C}" xr6:coauthVersionLast="47" xr6:coauthVersionMax="47" xr10:uidLastSave="{00000000-0000-0000-0000-000000000000}"/>
  <bookViews>
    <workbookView xWindow="-60" yWindow="-60" windowWidth="15480" windowHeight="11640" firstSheet="1" activeTab="1" xr2:uid="{00000000-000D-0000-FFFF-FFFF00000000}"/>
  </bookViews>
  <sheets>
    <sheet name="INSTRUCTIONS TO USE SCREENER" sheetId="1" r:id="rId1"/>
    <sheet name="Step1-THRESHOLD SCREENING" sheetId="5" r:id="rId2"/>
    <sheet name="Step2- SCORE PROPERTY" sheetId="8" r:id="rId3"/>
    <sheet name="FINANCIAL SCREEN-AD ON" sheetId="9" r:id="rId4"/>
    <sheet name="FINANCIAL SCREEN- REFI" sheetId="6" r:id="rId5"/>
    <sheet name="Sheet1" sheetId="10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5" l="1"/>
  <c r="B46" i="5"/>
  <c r="F46" i="5" s="1"/>
  <c r="G31" i="5"/>
  <c r="B21" i="5"/>
  <c r="D34" i="5"/>
  <c r="D36" i="5"/>
  <c r="D35" i="5"/>
  <c r="D37" i="5"/>
  <c r="D38" i="5"/>
  <c r="D39" i="5"/>
  <c r="B17" i="8"/>
  <c r="B35" i="8"/>
  <c r="B15" i="8"/>
  <c r="B13" i="8"/>
  <c r="B11" i="8"/>
  <c r="B9" i="8"/>
  <c r="B7" i="8"/>
  <c r="B5" i="8"/>
  <c r="B18" i="8"/>
  <c r="F33" i="9"/>
  <c r="F22" i="9"/>
  <c r="C69" i="6"/>
  <c r="C44" i="6"/>
  <c r="F9" i="9"/>
  <c r="F19" i="9"/>
  <c r="F32" i="9" s="1"/>
  <c r="B27" i="9"/>
  <c r="E25" i="9"/>
  <c r="D25" i="9"/>
  <c r="C25" i="9"/>
  <c r="B25" i="9"/>
  <c r="F11" i="9"/>
  <c r="F12" i="9" s="1"/>
  <c r="C12" i="9"/>
  <c r="D12" i="9"/>
  <c r="E12" i="9"/>
  <c r="B12" i="9"/>
  <c r="B26" i="9" s="1"/>
  <c r="B30" i="9" s="1"/>
  <c r="F17" i="9"/>
  <c r="G17" i="9"/>
  <c r="H17" i="9"/>
  <c r="I17" i="9"/>
  <c r="J17" i="9"/>
  <c r="F21" i="9"/>
  <c r="G22" i="9"/>
  <c r="F23" i="9"/>
  <c r="G23" i="9" s="1"/>
  <c r="H23" i="9" s="1"/>
  <c r="I23" i="9" s="1"/>
  <c r="J23" i="9" s="1"/>
  <c r="E27" i="9"/>
  <c r="D27" i="9"/>
  <c r="G27" i="9"/>
  <c r="F27" i="9"/>
  <c r="C26" i="9"/>
  <c r="D18" i="8"/>
  <c r="F16" i="9"/>
  <c r="G16" i="9" s="1"/>
  <c r="G10" i="9"/>
  <c r="G9" i="9"/>
  <c r="H9" i="9"/>
  <c r="F39" i="9"/>
  <c r="F38" i="9"/>
  <c r="F45" i="9"/>
  <c r="G45" i="9"/>
  <c r="H45" i="9"/>
  <c r="I45" i="9"/>
  <c r="J45" i="9"/>
  <c r="H10" i="9"/>
  <c r="G11" i="9"/>
  <c r="H11" i="9"/>
  <c r="I11" i="9"/>
  <c r="J11" i="9"/>
  <c r="G15" i="9"/>
  <c r="H15" i="9"/>
  <c r="G18" i="9"/>
  <c r="H18" i="9"/>
  <c r="I18" i="9"/>
  <c r="J18" i="9"/>
  <c r="G20" i="9"/>
  <c r="H20" i="9"/>
  <c r="I20" i="9"/>
  <c r="J20" i="9"/>
  <c r="G21" i="9"/>
  <c r="H21" i="9"/>
  <c r="I21" i="9"/>
  <c r="J21" i="9"/>
  <c r="C27" i="9"/>
  <c r="C30" i="9" s="1"/>
  <c r="B31" i="8"/>
  <c r="B34" i="8"/>
  <c r="E65" i="6"/>
  <c r="D124" i="6"/>
  <c r="C82" i="6"/>
  <c r="B59" i="6"/>
  <c r="B88" i="6"/>
  <c r="B34" i="6"/>
  <c r="D90" i="6"/>
  <c r="D91" i="6"/>
  <c r="D92" i="6"/>
  <c r="D95" i="6"/>
  <c r="B126" i="6"/>
  <c r="C126" i="6"/>
  <c r="D101" i="6"/>
  <c r="B130" i="6"/>
  <c r="C130" i="6"/>
  <c r="D99" i="6"/>
  <c r="B129" i="6"/>
  <c r="C129" i="6"/>
  <c r="D98" i="6"/>
  <c r="B128" i="6"/>
  <c r="C128" i="6"/>
  <c r="C120" i="6"/>
  <c r="C119" i="6"/>
  <c r="C118" i="6"/>
  <c r="C117" i="6"/>
  <c r="C116" i="6"/>
  <c r="D104" i="6"/>
  <c r="D105" i="6"/>
  <c r="D106" i="6"/>
  <c r="C107" i="6"/>
  <c r="D107" i="6"/>
  <c r="D108" i="6"/>
  <c r="B114" i="6"/>
  <c r="C114" i="6"/>
  <c r="E36" i="6"/>
  <c r="E70" i="6"/>
  <c r="E75" i="6"/>
  <c r="E76" i="6"/>
  <c r="D97" i="6"/>
  <c r="E26" i="6"/>
  <c r="E27" i="6"/>
  <c r="E28" i="6"/>
  <c r="E29" i="6"/>
  <c r="E30" i="6"/>
  <c r="E31" i="6"/>
  <c r="E32" i="6"/>
  <c r="E33" i="6"/>
  <c r="E34" i="6"/>
  <c r="E35" i="6"/>
  <c r="E37" i="6"/>
  <c r="E38" i="6"/>
  <c r="E39" i="6"/>
  <c r="E44" i="6"/>
  <c r="C45" i="6"/>
  <c r="E45" i="6"/>
  <c r="C46" i="6"/>
  <c r="E46" i="6"/>
  <c r="C47" i="6"/>
  <c r="E47" i="6"/>
  <c r="C48" i="6"/>
  <c r="E48" i="6"/>
  <c r="C49" i="6"/>
  <c r="E49" i="6"/>
  <c r="C50" i="6"/>
  <c r="E50" i="6"/>
  <c r="C51" i="6"/>
  <c r="E51" i="6"/>
  <c r="C52" i="6"/>
  <c r="E52" i="6"/>
  <c r="C75" i="6"/>
  <c r="C76" i="6"/>
  <c r="C77" i="6" s="1"/>
  <c r="C70" i="6"/>
  <c r="E58" i="6"/>
  <c r="E64" i="6"/>
  <c r="C64" i="6"/>
  <c r="E63" i="6"/>
  <c r="C63" i="6"/>
  <c r="C62" i="6"/>
  <c r="E61" i="6"/>
  <c r="C61" i="6"/>
  <c r="C60" i="6"/>
  <c r="C59" i="6"/>
  <c r="B21" i="6"/>
  <c r="D54" i="6"/>
  <c r="D44" i="6"/>
  <c r="D45" i="6"/>
  <c r="D46" i="6"/>
  <c r="D47" i="6"/>
  <c r="D48" i="6"/>
  <c r="D49" i="6"/>
  <c r="D50" i="6"/>
  <c r="D51" i="6"/>
  <c r="D52" i="6"/>
  <c r="D21" i="6"/>
  <c r="B60" i="6"/>
  <c r="D89" i="6"/>
  <c r="D94" i="6"/>
  <c r="D93" i="6"/>
  <c r="B125" i="6" s="1"/>
  <c r="C125" i="6" s="1"/>
  <c r="H16" i="9"/>
  <c r="I16" i="9"/>
  <c r="J16" i="9"/>
  <c r="I15" i="9"/>
  <c r="E77" i="6"/>
  <c r="B113" i="6"/>
  <c r="C113" i="6"/>
  <c r="D53" i="6"/>
  <c r="D55" i="6"/>
  <c r="E40" i="6"/>
  <c r="E53" i="6" s="1"/>
  <c r="J15" i="9"/>
  <c r="I10" i="9"/>
  <c r="J10" i="9"/>
  <c r="F25" i="9"/>
  <c r="G19" i="9"/>
  <c r="F44" i="9"/>
  <c r="E26" i="9"/>
  <c r="E30" i="9"/>
  <c r="D26" i="9"/>
  <c r="D30" i="9"/>
  <c r="H12" i="9"/>
  <c r="I9" i="9"/>
  <c r="F26" i="9"/>
  <c r="F30" i="9" s="1"/>
  <c r="G39" i="9"/>
  <c r="H22" i="9"/>
  <c r="I22" i="9"/>
  <c r="J22" i="9"/>
  <c r="H27" i="9"/>
  <c r="H19" i="9"/>
  <c r="G38" i="9"/>
  <c r="G40" i="9"/>
  <c r="G44" i="9"/>
  <c r="G46" i="9" s="1"/>
  <c r="G32" i="9"/>
  <c r="F48" i="9"/>
  <c r="F46" i="9"/>
  <c r="G25" i="9"/>
  <c r="G26" i="9"/>
  <c r="G30" i="9"/>
  <c r="F41" i="9"/>
  <c r="J9" i="9"/>
  <c r="J12" i="9"/>
  <c r="I12" i="9"/>
  <c r="F47" i="9"/>
  <c r="H39" i="9"/>
  <c r="G42" i="9"/>
  <c r="H25" i="9"/>
  <c r="H26" i="9"/>
  <c r="H30" i="9"/>
  <c r="I27" i="9"/>
  <c r="G47" i="9"/>
  <c r="G48" i="9"/>
  <c r="H44" i="9"/>
  <c r="H32" i="9"/>
  <c r="I19" i="9"/>
  <c r="H38" i="9"/>
  <c r="H41" i="9"/>
  <c r="H47" i="9"/>
  <c r="G41" i="9"/>
  <c r="I39" i="9"/>
  <c r="H42" i="9"/>
  <c r="H40" i="9"/>
  <c r="J27" i="9"/>
  <c r="J19" i="9"/>
  <c r="I38" i="9"/>
  <c r="I44" i="9"/>
  <c r="I32" i="9"/>
  <c r="I25" i="9"/>
  <c r="I26" i="9"/>
  <c r="I30" i="9"/>
  <c r="I41" i="9"/>
  <c r="H48" i="9"/>
  <c r="H46" i="9"/>
  <c r="I42" i="9"/>
  <c r="I40" i="9"/>
  <c r="J39" i="9"/>
  <c r="I47" i="9"/>
  <c r="I48" i="9"/>
  <c r="I46" i="9"/>
  <c r="J44" i="9"/>
  <c r="J38" i="9"/>
  <c r="J42" i="9"/>
  <c r="J32" i="9"/>
  <c r="J25" i="9"/>
  <c r="J26" i="9"/>
  <c r="J30" i="9"/>
  <c r="J40" i="9"/>
  <c r="J46" i="9"/>
  <c r="J48" i="9"/>
  <c r="J41" i="9"/>
  <c r="J47" i="9"/>
  <c r="D88" i="6"/>
  <c r="E60" i="6"/>
  <c r="B124" i="6"/>
  <c r="F35" i="9"/>
  <c r="G33" i="9"/>
  <c r="D115" i="6"/>
  <c r="D131" i="6"/>
  <c r="C124" i="6"/>
  <c r="E62" i="6"/>
  <c r="E59" i="6"/>
  <c r="G34" i="9"/>
  <c r="H33" i="9"/>
  <c r="G35" i="9"/>
  <c r="D121" i="6"/>
  <c r="D133" i="6"/>
  <c r="B115" i="6"/>
  <c r="C83" i="6"/>
  <c r="E54" i="6"/>
  <c r="E55" i="6"/>
  <c r="B112" i="6"/>
  <c r="B121" i="6"/>
  <c r="D96" i="6"/>
  <c r="B101" i="6"/>
  <c r="H35" i="9"/>
  <c r="I33" i="9"/>
  <c r="H36" i="9"/>
  <c r="H34" i="9"/>
  <c r="B127" i="6"/>
  <c r="C112" i="6"/>
  <c r="C121" i="6"/>
  <c r="B100" i="6"/>
  <c r="I36" i="9"/>
  <c r="I35" i="9"/>
  <c r="I34" i="9"/>
  <c r="J33" i="9"/>
  <c r="C127" i="6"/>
  <c r="C131" i="6"/>
  <c r="C133" i="6"/>
  <c r="B131" i="6"/>
  <c r="B133" i="6"/>
  <c r="J35" i="9"/>
  <c r="J34" i="9"/>
  <c r="J36" i="9"/>
  <c r="B25" i="8"/>
  <c r="B36" i="8"/>
  <c r="B38" i="8" s="1"/>
  <c r="D102" i="6" l="1"/>
  <c r="C78" i="6" s="1"/>
  <c r="G36" i="9"/>
  <c r="C80" i="6"/>
  <c r="C79" i="6"/>
  <c r="F42" i="9"/>
  <c r="F40" i="9"/>
  <c r="F34" i="9"/>
  <c r="F36" i="9"/>
  <c r="C81" i="6" l="1"/>
</calcChain>
</file>

<file path=xl/sharedStrings.xml><?xml version="1.0" encoding="utf-8"?>
<sst xmlns="http://schemas.openxmlformats.org/spreadsheetml/2006/main" count="386" uniqueCount="265">
  <si>
    <t xml:space="preserve"> RETROFIT PROPERTY SCREENER- INSTRUCTIONS</t>
  </si>
  <si>
    <t>STEPS TO SELECTING PROPERTIES FOR RETROFITS</t>
  </si>
  <si>
    <r>
      <t>Step 1:</t>
    </r>
    <r>
      <rPr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 Fill in the </t>
    </r>
    <r>
      <rPr>
        <b/>
        <sz val="12"/>
        <rFont val="Times New Roman"/>
        <family val="1"/>
      </rPr>
      <t>Threshold Screening tab</t>
    </r>
    <r>
      <rPr>
        <u val="double"/>
        <sz val="12"/>
        <rFont val="Times New Roman"/>
        <family val="1"/>
      </rPr>
      <t xml:space="preserve"> per submitted property </t>
    </r>
  </si>
  <si>
    <r>
      <rPr>
        <b/>
        <sz val="12"/>
        <rFont val="Times New Roman"/>
        <family val="1"/>
      </rPr>
      <t>Step 2: Score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Property</t>
    </r>
    <r>
      <rPr>
        <sz val="12"/>
        <rFont val="Times New Roman"/>
        <family val="1"/>
      </rPr>
      <t xml:space="preserve"> based on additional property details to determine best property to retrofit   </t>
    </r>
  </si>
  <si>
    <r>
      <rPr>
        <b/>
        <sz val="12"/>
        <rFont val="Times New Roman"/>
        <family val="1"/>
      </rPr>
      <t>Step 3</t>
    </r>
    <r>
      <rPr>
        <sz val="12"/>
        <rFont val="Times New Roman"/>
        <family val="1"/>
      </rPr>
      <t xml:space="preserve">: Input Audited financials to </t>
    </r>
    <r>
      <rPr>
        <b/>
        <sz val="12"/>
        <rFont val="Times New Roman"/>
        <family val="1"/>
      </rPr>
      <t xml:space="preserve">determine best financing option </t>
    </r>
    <r>
      <rPr>
        <sz val="12"/>
        <rFont val="Times New Roman"/>
        <family val="1"/>
      </rPr>
      <t>on selected retrofit property</t>
    </r>
  </si>
  <si>
    <r>
      <rPr>
        <b/>
        <sz val="12"/>
        <rFont val="Times New Roman"/>
        <family val="1"/>
      </rPr>
      <t>Step 4</t>
    </r>
    <r>
      <rPr>
        <sz val="12"/>
        <rFont val="Times New Roman"/>
        <family val="1"/>
      </rPr>
      <t xml:space="preserve">: Select Appropriate Enterprise </t>
    </r>
    <r>
      <rPr>
        <b/>
        <sz val="12"/>
        <rFont val="Times New Roman"/>
        <family val="1"/>
      </rPr>
      <t>Audit Protocol</t>
    </r>
    <r>
      <rPr>
        <sz val="12"/>
        <rFont val="Times New Roman"/>
        <family val="1"/>
      </rPr>
      <t xml:space="preserve"> depending on financing (GCNA-Refinance or EWCM Protocol for Ad-On)</t>
    </r>
  </si>
  <si>
    <t>http://www.greencommunitiesonline.org/tools/funding/loans/retrofit_audit_protocols.asp</t>
  </si>
  <si>
    <r>
      <rPr>
        <b/>
        <sz val="12"/>
        <rFont val="Times New Roman"/>
        <family val="1"/>
      </rPr>
      <t>Step 5</t>
    </r>
    <r>
      <rPr>
        <sz val="12"/>
        <rFont val="Times New Roman"/>
        <family val="1"/>
      </rPr>
      <t xml:space="preserve">: Select an Enterprise Approved Auditor from the </t>
    </r>
    <r>
      <rPr>
        <b/>
        <sz val="12"/>
        <rFont val="Times New Roman"/>
        <family val="1"/>
      </rPr>
      <t>TA Provider Database</t>
    </r>
    <r>
      <rPr>
        <sz val="12"/>
        <rFont val="Times New Roman"/>
        <family val="1"/>
      </rPr>
      <t xml:space="preserve"> to get started-  </t>
    </r>
  </si>
  <si>
    <t>http://tasearch.greencommunitiesonline.org/</t>
  </si>
  <si>
    <t xml:space="preserve">Step 1: Threshold Screening </t>
  </si>
  <si>
    <t>Contact Information</t>
  </si>
  <si>
    <t>Housing Provider</t>
  </si>
  <si>
    <t xml:space="preserve"> Contact and Title</t>
  </si>
  <si>
    <t>Name of Development</t>
  </si>
  <si>
    <t>Organization</t>
  </si>
  <si>
    <r>
      <rPr>
        <b/>
        <sz val="10"/>
        <rFont val="Arial"/>
        <family val="2"/>
      </rPr>
      <t>Property</t>
    </r>
    <r>
      <rPr>
        <b/>
        <sz val="10"/>
        <color indexed="8"/>
        <rFont val="Arial"/>
        <family val="2"/>
      </rPr>
      <t xml:space="preserve"> Address</t>
    </r>
  </si>
  <si>
    <t>Address</t>
  </si>
  <si>
    <t>City</t>
  </si>
  <si>
    <t>State</t>
  </si>
  <si>
    <t>Zip</t>
  </si>
  <si>
    <t>Email</t>
  </si>
  <si>
    <t>Phone</t>
  </si>
  <si>
    <t xml:space="preserve">Development  </t>
  </si>
  <si>
    <t>Occupany Summary</t>
  </si>
  <si>
    <t>Building Type:</t>
  </si>
  <si>
    <t>Tenancy</t>
  </si>
  <si>
    <t>Total # Buildings:</t>
  </si>
  <si>
    <t>Number of Stories:</t>
  </si>
  <si>
    <t xml:space="preserve">Current Occupancy </t>
  </si>
  <si>
    <t>Gross building Sq. Ft:</t>
  </si>
  <si>
    <t>Income Restrictions</t>
  </si>
  <si>
    <t>Common area sq.ft</t>
  </si>
  <si>
    <t>Residential sq. ft</t>
  </si>
  <si>
    <t>Unit Income Restrictions</t>
  </si>
  <si>
    <t>Total number of Units:</t>
  </si>
  <si>
    <t>Total Number of Rooms</t>
  </si>
  <si>
    <t>Year Building was built:</t>
  </si>
  <si>
    <r>
      <rPr>
        <b/>
        <sz val="10"/>
        <rFont val="Arial"/>
        <family val="2"/>
      </rPr>
      <t xml:space="preserve">Year </t>
    </r>
    <r>
      <rPr>
        <b/>
        <sz val="10"/>
        <color indexed="8"/>
        <rFont val="Arial"/>
        <family val="2"/>
      </rPr>
      <t>last major renovations completed:</t>
    </r>
  </si>
  <si>
    <t>If renovated, how were upgrades financed, explain? (example: HUD Green Retrofit Program, Weatherization (WAP), other)</t>
  </si>
  <si>
    <r>
      <t xml:space="preserve">What is the average age of </t>
    </r>
    <r>
      <rPr>
        <b/>
        <sz val="10"/>
        <color indexed="8"/>
        <rFont val="Arial"/>
        <family val="2"/>
      </rPr>
      <t xml:space="preserve">building </t>
    </r>
    <r>
      <rPr>
        <b/>
        <sz val="10"/>
        <rFont val="Arial"/>
        <family val="2"/>
      </rPr>
      <t>equipment and degree of need for energy efficiency upgrade, explain? (high, low, medium)</t>
    </r>
  </si>
  <si>
    <t>How is the Building Metered (Master, Individual)?</t>
  </si>
  <si>
    <t>Last full calendar Year 2011 Utility Cost</t>
  </si>
  <si>
    <t>Per unit</t>
  </si>
  <si>
    <t>Utility Paid By:</t>
  </si>
  <si>
    <t>Cost ($)</t>
  </si>
  <si>
    <t>Fuel Type (Gas, Oil#, Other)</t>
  </si>
  <si>
    <t>Electricity</t>
  </si>
  <si>
    <t>Per room</t>
  </si>
  <si>
    <t>Gas</t>
  </si>
  <si>
    <t>Steam</t>
  </si>
  <si>
    <t>Fuel Oil</t>
  </si>
  <si>
    <t>Water</t>
  </si>
  <si>
    <t>Sewer</t>
  </si>
  <si>
    <t>Financing</t>
  </si>
  <si>
    <t>Total Actual Income for 2011?</t>
  </si>
  <si>
    <t>Total Actual Expenses for 2011 Exclusive of Debt Service?</t>
  </si>
  <si>
    <t>Net Operating Income for 2011?</t>
  </si>
  <si>
    <t>Cash Flow after Existing Debt Service</t>
  </si>
  <si>
    <t>Is the project positioned for a resyndication or refinance in the near term?  If so, when?</t>
  </si>
  <si>
    <t>What is the current financing on the project?</t>
  </si>
  <si>
    <t>Current Reserve for Replacement Balance</t>
  </si>
  <si>
    <t>Reserves or other Funding  Potentially Avail for Retrofit?</t>
  </si>
  <si>
    <t>Is approval of the mortgagee or another entity required prior to a withdrawal of reserve for Replacement funds?</t>
  </si>
  <si>
    <t>List All Outstanding Debts (include repayable subordinated debts):</t>
  </si>
  <si>
    <t>Name of Outstanding Debt Holder</t>
  </si>
  <si>
    <t>Annual Payment</t>
  </si>
  <si>
    <t>Rate</t>
  </si>
  <si>
    <t>Principal / Interest Balance</t>
  </si>
  <si>
    <t>Maturity</t>
  </si>
  <si>
    <t xml:space="preserve"> </t>
  </si>
  <si>
    <t>TOTAL</t>
  </si>
  <si>
    <t xml:space="preserve">STEP 2- SCORE PROPERTY </t>
  </si>
  <si>
    <t>PROPERTY SUMMARY</t>
  </si>
  <si>
    <t>1=Yes 0=No</t>
  </si>
  <si>
    <t>PROPERTY SCORE</t>
  </si>
  <si>
    <t>Total Units</t>
  </si>
  <si>
    <t>Property is 10 + years old</t>
  </si>
  <si>
    <t xml:space="preserve">Property Age </t>
  </si>
  <si>
    <t>Last Renovation is 10 + years ago</t>
  </si>
  <si>
    <t>Last Major Renovations Completed/yrs</t>
  </si>
  <si>
    <t xml:space="preserve"> Is a Master Metered Property </t>
  </si>
  <si>
    <t>Master Metered or Individuallly Metered?</t>
  </si>
  <si>
    <t>Property is Cash Flow Positive</t>
  </si>
  <si>
    <t>Net Operating Income</t>
  </si>
  <si>
    <t>Energy Hog   (If = or &gt; $1k/unit)</t>
  </si>
  <si>
    <t xml:space="preserve">Per Unit Utility/Year </t>
  </si>
  <si>
    <t xml:space="preserve">Has available Funding for Retrofit </t>
  </si>
  <si>
    <t>Reserves/Other Available for Retrofit</t>
  </si>
  <si>
    <t>unit</t>
  </si>
  <si>
    <t>SCORE</t>
  </si>
  <si>
    <t>Debt Projection (current financing w/out boa line of credit)</t>
  </si>
  <si>
    <t>Debt Service Coverage</t>
  </si>
  <si>
    <t>Term</t>
  </si>
  <si>
    <t>Interest Rate</t>
  </si>
  <si>
    <t>Debt Amount Based on Avail for Retrofit</t>
  </si>
  <si>
    <t>Subsidy Projection</t>
  </si>
  <si>
    <t>Subsidy 1</t>
  </si>
  <si>
    <t>Subsidy 2</t>
  </si>
  <si>
    <t>Subsidy 3</t>
  </si>
  <si>
    <t>Total</t>
  </si>
  <si>
    <t>Summary of Potential Funding and Financing for Retrofit</t>
  </si>
  <si>
    <t>Subsidy</t>
  </si>
  <si>
    <t>Reserves</t>
  </si>
  <si>
    <t>Debt</t>
  </si>
  <si>
    <t>BOA Line of Credit</t>
  </si>
  <si>
    <t>Ad On Financing Feasibility Screen</t>
  </si>
  <si>
    <t>Units</t>
  </si>
  <si>
    <t>Inflation</t>
  </si>
  <si>
    <t>Rents</t>
  </si>
  <si>
    <t>Loan</t>
  </si>
  <si>
    <t>Escalators</t>
  </si>
  <si>
    <t>Expenses</t>
  </si>
  <si>
    <t>Audited Actuals</t>
  </si>
  <si>
    <t>Projected</t>
  </si>
  <si>
    <t>Year 11</t>
  </si>
  <si>
    <t>Year 12</t>
  </si>
  <si>
    <t>Year 13</t>
  </si>
  <si>
    <t>Year 14</t>
  </si>
  <si>
    <t>Year 15</t>
  </si>
  <si>
    <t>Revenues</t>
  </si>
  <si>
    <t>Rental Income</t>
  </si>
  <si>
    <t>Interest Income</t>
  </si>
  <si>
    <t>Miscellaneous</t>
  </si>
  <si>
    <t>Total Revenue</t>
  </si>
  <si>
    <t>Operating Expenses</t>
  </si>
  <si>
    <t>Administrative</t>
  </si>
  <si>
    <t>Operating and Maintnenace</t>
  </si>
  <si>
    <t>Real Estate Taxes</t>
  </si>
  <si>
    <t>Insurance</t>
  </si>
  <si>
    <t>Utilities</t>
  </si>
  <si>
    <t>Property Management Fee</t>
  </si>
  <si>
    <t>Professional Fees</t>
  </si>
  <si>
    <t>Investor Service Fee</t>
  </si>
  <si>
    <t>Bad Debt</t>
  </si>
  <si>
    <t>Total Operating Expense</t>
  </si>
  <si>
    <t>Income from Operations</t>
  </si>
  <si>
    <t>Add: Bad Debt</t>
  </si>
  <si>
    <t>Less: Replacement Reserves</t>
  </si>
  <si>
    <t>Less: Debt Paid</t>
  </si>
  <si>
    <t>Cash Flow from Operations</t>
  </si>
  <si>
    <t>Energy Efficiency Savings at 15%</t>
  </si>
  <si>
    <t>Amort</t>
  </si>
  <si>
    <t>Must Pay Debt</t>
  </si>
  <si>
    <t>Debt Coverage Ratio on Savings</t>
  </si>
  <si>
    <t>Net Cash Flow from Operations</t>
  </si>
  <si>
    <t>Impact of Taking the Loan on Cash Flow</t>
  </si>
  <si>
    <t>Energy Efficiency Savings at 20%</t>
  </si>
  <si>
    <t>Debt Cover Ratio on Savings</t>
  </si>
  <si>
    <t>Energy Efficiency Savings at 25%</t>
  </si>
  <si>
    <t>Refinancing Feasibility Screen</t>
  </si>
  <si>
    <t xml:space="preserve">Project Name </t>
  </si>
  <si>
    <t>Scenario</t>
  </si>
  <si>
    <t>Background Data</t>
  </si>
  <si>
    <t>Sponsor</t>
  </si>
  <si>
    <t>Project Type</t>
  </si>
  <si>
    <t>City, State, Zip</t>
  </si>
  <si>
    <t>HUD Pre-Payment Approval Required (202 Refi only)</t>
  </si>
  <si>
    <t>County</t>
  </si>
  <si>
    <t>Year Built</t>
  </si>
  <si>
    <t>Impact Area</t>
  </si>
  <si>
    <t>Expiration of Original HAP Contract</t>
  </si>
  <si>
    <t>Refinancing or Sale and Refinancing?</t>
  </si>
  <si>
    <t xml:space="preserve">Summary of Outstanding Debt and Payables: </t>
  </si>
  <si>
    <t>Income / Expense Analysis</t>
  </si>
  <si>
    <t>Income</t>
  </si>
  <si>
    <t>Source / Year of Income Data:</t>
  </si>
  <si>
    <t>Current Rent</t>
  </si>
  <si>
    <t>Underwriting Proforma</t>
  </si>
  <si>
    <t>1 Bedrooms</t>
  </si>
  <si>
    <t>(Reserved)</t>
  </si>
  <si>
    <t>Super's Unit</t>
  </si>
  <si>
    <t>Total Units / Gross Rental Income</t>
  </si>
  <si>
    <t>Vacancy Allowance</t>
  </si>
  <si>
    <t>HUD Interest Reduction Payment (236 Only)</t>
  </si>
  <si>
    <t>Parking Income</t>
  </si>
  <si>
    <t>Commercial Income</t>
  </si>
  <si>
    <t>Other Income</t>
  </si>
  <si>
    <t>Effective Gross Income</t>
  </si>
  <si>
    <t>Source / Year of Expense Data:</t>
  </si>
  <si>
    <t xml:space="preserve">Current </t>
  </si>
  <si>
    <t>After Retrofit</t>
  </si>
  <si>
    <t>Inflation:</t>
  </si>
  <si>
    <t>Maintenance</t>
  </si>
  <si>
    <t>Taxes and Insurance</t>
  </si>
  <si>
    <t>Financial</t>
  </si>
  <si>
    <t>Services</t>
  </si>
  <si>
    <t>Transportation</t>
  </si>
  <si>
    <t>Coordination</t>
  </si>
  <si>
    <t>Additional Services</t>
  </si>
  <si>
    <t>Debt Service</t>
  </si>
  <si>
    <t>Net Cash Flow</t>
  </si>
  <si>
    <t>Valuation (Determination of Sale Price)</t>
  </si>
  <si>
    <t>Seller Note (202 Tax Credit Projects Only)</t>
  </si>
  <si>
    <t>Cap Rate*</t>
  </si>
  <si>
    <t>Capitalized Value</t>
  </si>
  <si>
    <t>Alternate Value</t>
  </si>
  <si>
    <t xml:space="preserve"> *Cap rate should be set at 7.5% for 202 deals and 8.5% of all other deals.</t>
  </si>
  <si>
    <t>Additional Notes:</t>
  </si>
  <si>
    <t>Seller Note</t>
  </si>
  <si>
    <t>First Mortgage Debt Sizing</t>
  </si>
  <si>
    <t>IRP Debt Sizing</t>
  </si>
  <si>
    <t>Debt Term (years)</t>
  </si>
  <si>
    <t xml:space="preserve">Debt Service Coverage </t>
  </si>
  <si>
    <t>Debt Service Coverage (Commercial Income)</t>
  </si>
  <si>
    <t>Debt Service Based on Debt Service Coverage</t>
  </si>
  <si>
    <t xml:space="preserve">Rate Stack: </t>
  </si>
  <si>
    <t>Note Rate</t>
  </si>
  <si>
    <t>Mortgage Insurance Premium</t>
  </si>
  <si>
    <t>Amortization</t>
  </si>
  <si>
    <t>Constant</t>
  </si>
  <si>
    <t>Loan Amount Based on Debt Service Coverage (A)</t>
  </si>
  <si>
    <t>Loan Amount</t>
  </si>
  <si>
    <t>Loan Amount Based on 100% of Cost</t>
  </si>
  <si>
    <t>Loan Amount Based on 85% of Value (Non-202s)</t>
  </si>
  <si>
    <t>Loan Amount Based on 90% of Value (202s)</t>
  </si>
  <si>
    <t>Lesser of 100% of Cost or 85%/90% of Value (B)</t>
  </si>
  <si>
    <t>Loan based on Statutory Limits (C)</t>
  </si>
  <si>
    <t>Maximum Debt   (Lesser of A, B and C)</t>
  </si>
  <si>
    <t>Capital Budget</t>
  </si>
  <si>
    <t>Acquisition: Land</t>
  </si>
  <si>
    <t>Acquisition: Building</t>
  </si>
  <si>
    <t>Hard Costs: Regular Rehab</t>
  </si>
  <si>
    <t>per unit</t>
  </si>
  <si>
    <t>Hard Costs: Energy Upgrades</t>
  </si>
  <si>
    <t>Hard Costs: Monitoring Technology Installation</t>
  </si>
  <si>
    <t>Hard cost Contingency</t>
  </si>
  <si>
    <t>Overhead &amp; Profit</t>
  </si>
  <si>
    <t>Soft Costs</t>
  </si>
  <si>
    <t>of Total Hard Costs</t>
  </si>
  <si>
    <t>Financing Fees</t>
  </si>
  <si>
    <t>of Loan Amount</t>
  </si>
  <si>
    <t>Inspection / Bonding, etc.</t>
  </si>
  <si>
    <t>of hard costs</t>
  </si>
  <si>
    <t>Capitalized Technology / Service Costs</t>
  </si>
  <si>
    <t>Replacement Reserves</t>
  </si>
  <si>
    <t>Developer Fee (Non-Tax Credit Deals)</t>
  </si>
  <si>
    <t>of Total Costs</t>
  </si>
  <si>
    <t>Developer Fee (Tax Credit Deals)</t>
  </si>
  <si>
    <t>Total Capital Budget</t>
  </si>
  <si>
    <t>Tax Credit Deal?</t>
  </si>
  <si>
    <t>No</t>
  </si>
  <si>
    <t>Yes or No</t>
  </si>
  <si>
    <t>Tax Credit Basis</t>
  </si>
  <si>
    <t>of Total Budget</t>
  </si>
  <si>
    <t>With Basis Boost</t>
  </si>
  <si>
    <t>Tax-Credit Eligible Tenants</t>
  </si>
  <si>
    <t>Tax Credit Rate</t>
  </si>
  <si>
    <t>Equity Raise</t>
  </si>
  <si>
    <t>Sources and Uses of Funds</t>
  </si>
  <si>
    <t xml:space="preserve">Cash </t>
  </si>
  <si>
    <t>Non-Cash</t>
  </si>
  <si>
    <t>Sources of Funds</t>
  </si>
  <si>
    <t>First Mortgage</t>
  </si>
  <si>
    <t>IRP Mortgage</t>
  </si>
  <si>
    <t>Tax Credit Equity</t>
  </si>
  <si>
    <t>Second Mortgage</t>
  </si>
  <si>
    <t>Other Reserves</t>
  </si>
  <si>
    <t>Residual Receipts</t>
  </si>
  <si>
    <t>Total Sources</t>
  </si>
  <si>
    <t>Uses of Funds</t>
  </si>
  <si>
    <t>Acquisition</t>
  </si>
  <si>
    <t>Hard Costs</t>
  </si>
  <si>
    <t>Capitalized Technology Costs</t>
  </si>
  <si>
    <t>Developer Fee</t>
  </si>
  <si>
    <t>Surplus / 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</si>
</sst>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\ #,##0\ \);_(* &quot;-&quot;??_);_(\ @_ \)"/>
    <numFmt numFmtId="165" formatCode="_(* #,##0_);_(* \(#,##0\);_(* &quot;-&quot;??_);_(@_)"/>
    <numFmt numFmtId="166" formatCode="#,##0.0000_);\(#,##0.0000\)"/>
    <numFmt numFmtId="167" formatCode="General_)"/>
    <numFmt numFmtId="168" formatCode="_(* #,##0.00_);_(* \(#,##0.00\);_(* &quot;-&quot;_);_(@_)"/>
    <numFmt numFmtId="169" formatCode="&quot;$&quot;#,##0&quot; per unit&quot;"/>
    <numFmt numFmtId="170" formatCode="&quot;$&quot;#,##0"/>
    <numFmt numFmtId="171" formatCode="_(&quot;$&quot;* #,##0_);_(&quot;$&quot;* \(#,##0\);_(&quot;$&quot;* &quot;-&quot;??_);_(@_)"/>
  </numFmts>
  <fonts count="60">
    <font>
      <sz val="10"/>
      <name val="Arial"/>
    </font>
    <font>
      <sz val="10"/>
      <name val="Arial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8"/>
      <name val="Calibri"/>
      <family val="2"/>
    </font>
    <font>
      <b/>
      <sz val="11"/>
      <color indexed="21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21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8"/>
      <color indexed="9"/>
      <name val="Calibri"/>
      <family val="2"/>
    </font>
    <font>
      <sz val="18"/>
      <color indexed="9"/>
      <name val="Calibri"/>
      <family val="2"/>
    </font>
    <font>
      <sz val="12"/>
      <color indexed="62"/>
      <name val="Calibri"/>
      <family val="2"/>
    </font>
    <font>
      <sz val="11"/>
      <color indexed="8"/>
      <name val="Calibri"/>
      <family val="2"/>
    </font>
    <font>
      <sz val="10"/>
      <color indexed="56"/>
      <name val="Calibri"/>
      <family val="2"/>
    </font>
    <font>
      <i/>
      <sz val="10"/>
      <color indexed="56"/>
      <name val="Calibri"/>
      <family val="2"/>
    </font>
    <font>
      <i/>
      <sz val="9"/>
      <color indexed="62"/>
      <name val="Calibri"/>
      <family val="2"/>
    </font>
    <font>
      <sz val="10"/>
      <name val="Calibri"/>
      <family val="2"/>
    </font>
    <font>
      <sz val="12"/>
      <name val="Arial MT"/>
    </font>
    <font>
      <sz val="10"/>
      <name val="TimesNewRomanPS"/>
    </font>
    <font>
      <b/>
      <sz val="10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sz val="10"/>
      <name val="Arial"/>
      <family val="2"/>
    </font>
    <font>
      <sz val="10"/>
      <color indexed="62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0"/>
      <color indexed="8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indexed="8"/>
      <name val="Times New Roman"/>
      <family val="1"/>
    </font>
    <font>
      <b/>
      <sz val="8"/>
      <name val="Times New Roman"/>
      <family val="1"/>
    </font>
    <font>
      <u/>
      <sz val="10"/>
      <color indexed="8"/>
      <name val="Arial"/>
      <family val="2"/>
    </font>
    <font>
      <u val="double"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0"/>
      <color theme="0"/>
      <name val="Arial"/>
      <family val="2"/>
    </font>
    <font>
      <b/>
      <sz val="11"/>
      <color theme="1"/>
      <name val="Calibri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b/>
      <sz val="9"/>
      <color theme="0"/>
      <name val="Times New Roman"/>
      <family val="1"/>
    </font>
    <font>
      <b/>
      <u/>
      <sz val="16"/>
      <color rgb="FF00B050"/>
      <name val="Times New Roman"/>
      <family val="1"/>
    </font>
    <font>
      <b/>
      <sz val="10"/>
      <color rgb="FF0000FF"/>
      <name val="Arial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ck">
        <color indexed="49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23"/>
      </top>
      <bottom style="double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/>
      <top/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12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ck">
        <color indexed="49"/>
      </bottom>
      <diagonal/>
    </border>
    <border>
      <left/>
      <right style="thin">
        <color indexed="23"/>
      </right>
      <top/>
      <bottom style="thick">
        <color indexed="49"/>
      </bottom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double">
        <color indexed="64"/>
      </bottom>
      <diagonal/>
    </border>
    <border>
      <left style="thin">
        <color indexed="64"/>
      </left>
      <right style="medium">
        <color rgb="FF0070C0"/>
      </right>
      <top style="thin">
        <color indexed="64"/>
      </top>
      <bottom/>
      <diagonal/>
    </border>
    <border>
      <left style="thin">
        <color indexed="64"/>
      </left>
      <right style="medium">
        <color rgb="FF0070C0"/>
      </right>
      <top/>
      <bottom style="thin">
        <color indexed="64"/>
      </bottom>
      <diagonal/>
    </border>
    <border>
      <left style="thin">
        <color indexed="64"/>
      </left>
      <right style="medium">
        <color rgb="FF0070C0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2" applyNumberFormat="0" applyFill="0" applyAlignment="0" applyProtection="0"/>
    <xf numFmtId="0" fontId="2" fillId="0" borderId="3" applyNumberFormat="0" applyFill="0" applyAlignment="0" applyProtection="0"/>
    <xf numFmtId="0" fontId="5" fillId="0" borderId="4" applyNumberFormat="0" applyFill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" fillId="2" borderId="1" applyNumberFormat="0" applyAlignment="0">
      <protection locked="0"/>
    </xf>
    <xf numFmtId="41" fontId="4" fillId="0" borderId="0"/>
    <xf numFmtId="37" fontId="22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3" borderId="1" applyAlignment="0">
      <protection locked="0"/>
    </xf>
    <xf numFmtId="0" fontId="7" fillId="0" borderId="5" applyNumberFormat="0" applyFill="0" applyAlignment="0" applyProtection="0"/>
    <xf numFmtId="0" fontId="8" fillId="0" borderId="6" applyNumberFormat="0" applyFill="0" applyAlignment="0" applyProtection="0"/>
  </cellStyleXfs>
  <cellXfs count="360">
    <xf numFmtId="0" fontId="0" fillId="0" borderId="0" xfId="0"/>
    <xf numFmtId="0" fontId="9" fillId="0" borderId="0" xfId="0" applyFont="1"/>
    <xf numFmtId="0" fontId="9" fillId="0" borderId="0" xfId="0" applyFont="1" applyAlignment="1">
      <alignment vertical="top" wrapText="1"/>
    </xf>
    <xf numFmtId="0" fontId="0" fillId="0" borderId="0" xfId="0" applyFill="1" applyBorder="1"/>
    <xf numFmtId="0" fontId="0" fillId="0" borderId="0" xfId="0" applyBorder="1"/>
    <xf numFmtId="0" fontId="13" fillId="0" borderId="7" xfId="0" applyFont="1" applyBorder="1" applyAlignment="1">
      <alignment vertical="top" wrapText="1"/>
    </xf>
    <xf numFmtId="0" fontId="0" fillId="0" borderId="8" xfId="0" applyBorder="1"/>
    <xf numFmtId="41" fontId="4" fillId="0" borderId="0" xfId="9"/>
    <xf numFmtId="0" fontId="5" fillId="0" borderId="4" xfId="6" applyAlignment="1">
      <alignment horizontal="left" indent="1"/>
    </xf>
    <xf numFmtId="0" fontId="5" fillId="0" borderId="4" xfId="6" applyAlignment="1">
      <alignment horizontal="right"/>
    </xf>
    <xf numFmtId="0" fontId="5" fillId="0" borderId="4" xfId="6"/>
    <xf numFmtId="41" fontId="4" fillId="0" borderId="0" xfId="9" applyAlignment="1">
      <alignment horizontal="right"/>
    </xf>
    <xf numFmtId="41" fontId="4" fillId="0" borderId="0" xfId="9" applyAlignment="1">
      <alignment horizontal="left" indent="1"/>
    </xf>
    <xf numFmtId="0" fontId="2" fillId="0" borderId="3" xfId="5" applyAlignment="1">
      <alignment horizontal="left" indent="1"/>
    </xf>
    <xf numFmtId="0" fontId="2" fillId="0" borderId="3" xfId="5" applyAlignment="1">
      <alignment horizontal="center"/>
    </xf>
    <xf numFmtId="0" fontId="2" fillId="0" borderId="3" xfId="5" applyAlignment="1">
      <alignment horizontal="center" wrapText="1"/>
    </xf>
    <xf numFmtId="0" fontId="4" fillId="0" borderId="5" xfId="1" applyNumberFormat="1" applyFont="1" applyBorder="1" applyAlignment="1">
      <alignment horizontal="left" indent="1"/>
    </xf>
    <xf numFmtId="164" fontId="4" fillId="0" borderId="5" xfId="1" applyNumberFormat="1" applyFont="1" applyBorder="1"/>
    <xf numFmtId="44" fontId="4" fillId="0" borderId="5" xfId="1" applyNumberFormat="1" applyFont="1" applyBorder="1"/>
    <xf numFmtId="44" fontId="17" fillId="0" borderId="5" xfId="1" applyNumberFormat="1" applyFont="1" applyBorder="1"/>
    <xf numFmtId="0" fontId="6" fillId="0" borderId="2" xfId="4" applyAlignment="1">
      <alignment horizontal="left" indent="1"/>
    </xf>
    <xf numFmtId="0" fontId="18" fillId="0" borderId="2" xfId="4" applyFont="1" applyAlignment="1">
      <alignment horizontal="right"/>
    </xf>
    <xf numFmtId="0" fontId="19" fillId="0" borderId="2" xfId="4" applyFont="1" applyAlignment="1">
      <alignment horizontal="right"/>
    </xf>
    <xf numFmtId="0" fontId="2" fillId="0" borderId="3" xfId="5" applyAlignment="1">
      <alignment horizontal="right"/>
    </xf>
    <xf numFmtId="165" fontId="4" fillId="0" borderId="0" xfId="2" applyNumberFormat="1" applyFont="1"/>
    <xf numFmtId="165" fontId="4" fillId="0" borderId="0" xfId="2" applyNumberFormat="1" applyFont="1" applyBorder="1"/>
    <xf numFmtId="41" fontId="7" fillId="0" borderId="5" xfId="14" applyNumberFormat="1" applyAlignment="1">
      <alignment horizontal="left" indent="1"/>
    </xf>
    <xf numFmtId="1" fontId="7" fillId="0" borderId="5" xfId="14" applyNumberFormat="1" applyAlignment="1">
      <alignment horizontal="center"/>
    </xf>
    <xf numFmtId="41" fontId="7" fillId="0" borderId="5" xfId="14" applyNumberFormat="1"/>
    <xf numFmtId="165" fontId="7" fillId="0" borderId="5" xfId="14" applyNumberFormat="1" applyAlignment="1">
      <alignment horizontal="right"/>
    </xf>
    <xf numFmtId="41" fontId="4" fillId="0" borderId="0" xfId="9" applyBorder="1"/>
    <xf numFmtId="41" fontId="7" fillId="0" borderId="5" xfId="14" applyNumberFormat="1" applyAlignment="1">
      <alignment horizontal="center"/>
    </xf>
    <xf numFmtId="0" fontId="2" fillId="0" borderId="3" xfId="5"/>
    <xf numFmtId="41" fontId="6" fillId="0" borderId="0" xfId="2" applyFont="1" applyBorder="1"/>
    <xf numFmtId="41" fontId="2" fillId="0" borderId="0" xfId="2" applyFont="1" applyBorder="1" applyAlignment="1">
      <alignment horizontal="center"/>
    </xf>
    <xf numFmtId="41" fontId="4" fillId="0" borderId="0" xfId="2" applyFont="1" applyBorder="1"/>
    <xf numFmtId="41" fontId="19" fillId="0" borderId="0" xfId="2" applyFont="1" applyBorder="1" applyAlignment="1">
      <alignment horizontal="right" wrapText="1"/>
    </xf>
    <xf numFmtId="165" fontId="0" fillId="0" borderId="0" xfId="0" applyNumberFormat="1"/>
    <xf numFmtId="41" fontId="7" fillId="0" borderId="5" xfId="14" applyNumberFormat="1" applyAlignment="1">
      <alignment horizontal="right"/>
    </xf>
    <xf numFmtId="0" fontId="0" fillId="0" borderId="0" xfId="0" applyAlignment="1">
      <alignment horizontal="left" indent="1"/>
    </xf>
    <xf numFmtId="41" fontId="4" fillId="0" borderId="0" xfId="9" applyFont="1" applyAlignment="1">
      <alignment horizontal="left" indent="1"/>
    </xf>
    <xf numFmtId="41" fontId="7" fillId="0" borderId="9" xfId="14" applyNumberFormat="1" applyBorder="1" applyAlignment="1">
      <alignment horizontal="left" indent="1"/>
    </xf>
    <xf numFmtId="165" fontId="7" fillId="0" borderId="9" xfId="14" applyNumberFormat="1" applyBorder="1"/>
    <xf numFmtId="41" fontId="4" fillId="0" borderId="0" xfId="9" applyFont="1"/>
    <xf numFmtId="41" fontId="7" fillId="0" borderId="10" xfId="14" applyNumberFormat="1" applyBorder="1" applyAlignment="1">
      <alignment horizontal="left" indent="1"/>
    </xf>
    <xf numFmtId="165" fontId="5" fillId="0" borderId="4" xfId="6" applyNumberFormat="1" applyAlignment="1">
      <alignment horizontal="right"/>
    </xf>
    <xf numFmtId="165" fontId="5" fillId="0" borderId="4" xfId="6" applyNumberFormat="1" applyAlignment="1">
      <alignment horizontal="left" indent="1"/>
    </xf>
    <xf numFmtId="9" fontId="4" fillId="0" borderId="0" xfId="11" applyFont="1"/>
    <xf numFmtId="166" fontId="21" fillId="0" borderId="0" xfId="10" applyNumberFormat="1" applyFont="1" applyProtection="1"/>
    <xf numFmtId="37" fontId="23" fillId="0" borderId="0" xfId="10" applyFont="1"/>
    <xf numFmtId="37" fontId="7" fillId="0" borderId="5" xfId="14" applyNumberFormat="1"/>
    <xf numFmtId="37" fontId="7" fillId="0" borderId="5" xfId="14" applyNumberFormat="1" applyProtection="1"/>
    <xf numFmtId="167" fontId="21" fillId="0" borderId="0" xfId="10" applyNumberFormat="1" applyFont="1" applyBorder="1" applyAlignment="1" applyProtection="1">
      <alignment horizontal="left" indent="1"/>
    </xf>
    <xf numFmtId="37" fontId="21" fillId="0" borderId="0" xfId="10" applyFont="1"/>
    <xf numFmtId="0" fontId="24" fillId="0" borderId="0" xfId="0" applyFont="1" applyAlignment="1">
      <alignment horizontal="left" indent="1"/>
    </xf>
    <xf numFmtId="37" fontId="21" fillId="0" borderId="0" xfId="10" applyNumberFormat="1" applyFont="1" applyBorder="1" applyProtection="1"/>
    <xf numFmtId="41" fontId="25" fillId="0" borderId="0" xfId="9" applyFont="1" applyAlignment="1">
      <alignment horizontal="left" indent="1"/>
    </xf>
    <xf numFmtId="10" fontId="4" fillId="0" borderId="0" xfId="11" applyNumberFormat="1" applyFont="1"/>
    <xf numFmtId="10" fontId="7" fillId="0" borderId="5" xfId="14" applyNumberFormat="1"/>
    <xf numFmtId="168" fontId="4" fillId="0" borderId="0" xfId="9" applyNumberFormat="1"/>
    <xf numFmtId="37" fontId="21" fillId="0" borderId="0" xfId="10" applyNumberFormat="1" applyFont="1" applyProtection="1"/>
    <xf numFmtId="37" fontId="4" fillId="0" borderId="5" xfId="14" applyNumberFormat="1" applyFont="1"/>
    <xf numFmtId="41" fontId="25" fillId="0" borderId="0" xfId="9" applyFont="1" applyBorder="1" applyAlignment="1">
      <alignment horizontal="left" indent="1"/>
    </xf>
    <xf numFmtId="41" fontId="4" fillId="0" borderId="0" xfId="9" applyBorder="1" applyAlignment="1">
      <alignment horizontal="left" indent="1"/>
    </xf>
    <xf numFmtId="41" fontId="26" fillId="0" borderId="0" xfId="9" applyFont="1"/>
    <xf numFmtId="41" fontId="19" fillId="0" borderId="0" xfId="9" applyFont="1"/>
    <xf numFmtId="41" fontId="18" fillId="0" borderId="0" xfId="9" applyFont="1"/>
    <xf numFmtId="10" fontId="4" fillId="0" borderId="0" xfId="12" applyNumberFormat="1" applyFont="1" applyAlignment="1">
      <alignment horizontal="right"/>
    </xf>
    <xf numFmtId="41" fontId="7" fillId="0" borderId="5" xfId="14" applyNumberFormat="1" applyBorder="1" applyAlignment="1">
      <alignment horizontal="left" indent="1"/>
    </xf>
    <xf numFmtId="165" fontId="8" fillId="0" borderId="0" xfId="15" applyNumberFormat="1" applyBorder="1"/>
    <xf numFmtId="41" fontId="25" fillId="0" borderId="0" xfId="9" applyFont="1" applyAlignment="1">
      <alignment horizontal="right"/>
    </xf>
    <xf numFmtId="41" fontId="4" fillId="0" borderId="0" xfId="9" applyFont="1" applyFill="1" applyBorder="1" applyAlignment="1">
      <alignment horizontal="left" indent="1"/>
    </xf>
    <xf numFmtId="41" fontId="4" fillId="0" borderId="0" xfId="9" applyFill="1" applyBorder="1" applyAlignment="1">
      <alignment horizontal="left" indent="1"/>
    </xf>
    <xf numFmtId="165" fontId="7" fillId="0" borderId="5" xfId="14" applyNumberFormat="1"/>
    <xf numFmtId="41" fontId="4" fillId="0" borderId="0" xfId="9" applyBorder="1" applyAlignment="1">
      <alignment horizontal="right"/>
    </xf>
    <xf numFmtId="0" fontId="10" fillId="0" borderId="0" xfId="0" applyFont="1" applyBorder="1" applyAlignment="1">
      <alignment horizontal="center" vertical="top" wrapText="1"/>
    </xf>
    <xf numFmtId="0" fontId="13" fillId="0" borderId="0" xfId="0" applyFont="1"/>
    <xf numFmtId="0" fontId="27" fillId="0" borderId="0" xfId="0" applyFont="1"/>
    <xf numFmtId="0" fontId="27" fillId="0" borderId="0" xfId="0" applyFont="1" applyBorder="1"/>
    <xf numFmtId="0" fontId="0" fillId="0" borderId="11" xfId="0" applyBorder="1"/>
    <xf numFmtId="9" fontId="0" fillId="0" borderId="0" xfId="11" applyFont="1"/>
    <xf numFmtId="0" fontId="13" fillId="0" borderId="12" xfId="0" applyFont="1" applyBorder="1"/>
    <xf numFmtId="0" fontId="13" fillId="0" borderId="0" xfId="0" applyFont="1" applyBorder="1"/>
    <xf numFmtId="165" fontId="0" fillId="0" borderId="0" xfId="1" applyNumberFormat="1" applyFont="1" applyBorder="1"/>
    <xf numFmtId="165" fontId="0" fillId="0" borderId="0" xfId="1" applyNumberFormat="1" applyFont="1"/>
    <xf numFmtId="10" fontId="0" fillId="0" borderId="0" xfId="11" applyNumberFormat="1" applyFont="1" applyBorder="1"/>
    <xf numFmtId="9" fontId="0" fillId="0" borderId="0" xfId="11" applyFont="1" applyBorder="1"/>
    <xf numFmtId="43" fontId="0" fillId="0" borderId="0" xfId="1" applyFont="1" applyBorder="1"/>
    <xf numFmtId="43" fontId="0" fillId="0" borderId="0" xfId="1" applyNumberFormat="1" applyFont="1" applyBorder="1"/>
    <xf numFmtId="170" fontId="0" fillId="0" borderId="0" xfId="0" applyNumberFormat="1" applyAlignment="1">
      <alignment horizontal="right"/>
    </xf>
    <xf numFmtId="170" fontId="0" fillId="0" borderId="0" xfId="0" applyNumberFormat="1"/>
    <xf numFmtId="170" fontId="0" fillId="0" borderId="0" xfId="3" applyNumberFormat="1" applyFont="1"/>
    <xf numFmtId="0" fontId="32" fillId="0" borderId="0" xfId="0" applyFont="1" applyFill="1" applyBorder="1"/>
    <xf numFmtId="0" fontId="32" fillId="0" borderId="13" xfId="0" applyFont="1" applyFill="1" applyBorder="1"/>
    <xf numFmtId="0" fontId="35" fillId="4" borderId="7" xfId="0" applyFont="1" applyFill="1" applyBorder="1" applyAlignment="1">
      <alignment vertical="top" wrapText="1"/>
    </xf>
    <xf numFmtId="0" fontId="35" fillId="0" borderId="7" xfId="0" applyFont="1" applyFill="1" applyBorder="1" applyAlignment="1">
      <alignment vertical="top" wrapText="1"/>
    </xf>
    <xf numFmtId="0" fontId="36" fillId="0" borderId="0" xfId="0" applyFont="1" applyFill="1" applyBorder="1" applyAlignment="1">
      <alignment horizontal="left"/>
    </xf>
    <xf numFmtId="0" fontId="36" fillId="0" borderId="0" xfId="0" applyFont="1" applyFill="1" applyBorder="1"/>
    <xf numFmtId="0" fontId="36" fillId="0" borderId="13" xfId="0" applyFont="1" applyFill="1" applyBorder="1"/>
    <xf numFmtId="0" fontId="13" fillId="0" borderId="7" xfId="0" applyFont="1" applyBorder="1" applyAlignment="1">
      <alignment horizontal="right" vertical="top" wrapText="1"/>
    </xf>
    <xf numFmtId="0" fontId="37" fillId="0" borderId="0" xfId="0" applyFont="1" applyFill="1" applyBorder="1" applyAlignment="1">
      <alignment horizontal="right"/>
    </xf>
    <xf numFmtId="0" fontId="37" fillId="0" borderId="7" xfId="0" applyFont="1" applyFill="1" applyBorder="1" applyAlignment="1">
      <alignment horizontal="right" vertical="top" wrapText="1"/>
    </xf>
    <xf numFmtId="0" fontId="34" fillId="0" borderId="7" xfId="0" applyFont="1" applyFill="1" applyBorder="1" applyAlignment="1">
      <alignment vertical="top" wrapText="1"/>
    </xf>
    <xf numFmtId="0" fontId="34" fillId="0" borderId="0" xfId="0" applyFont="1" applyFill="1" applyBorder="1" applyAlignment="1">
      <alignment horizontal="left"/>
    </xf>
    <xf numFmtId="0" fontId="27" fillId="0" borderId="13" xfId="0" applyFont="1" applyBorder="1"/>
    <xf numFmtId="0" fontId="37" fillId="0" borderId="0" xfId="0" applyFont="1" applyFill="1" applyBorder="1"/>
    <xf numFmtId="0" fontId="37" fillId="0" borderId="0" xfId="0" applyFont="1" applyFill="1" applyBorder="1" applyAlignment="1">
      <alignment wrapText="1"/>
    </xf>
    <xf numFmtId="0" fontId="30" fillId="0" borderId="0" xfId="0" applyFont="1" applyFill="1" applyBorder="1"/>
    <xf numFmtId="0" fontId="30" fillId="0" borderId="0" xfId="0" applyFont="1" applyFill="1" applyBorder="1" applyAlignment="1">
      <alignment horizontal="left"/>
    </xf>
    <xf numFmtId="0" fontId="37" fillId="0" borderId="7" xfId="0" applyFont="1" applyFill="1" applyBorder="1" applyAlignment="1">
      <alignment horizontal="left" vertical="top" wrapText="1"/>
    </xf>
    <xf numFmtId="0" fontId="37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/>
    </xf>
    <xf numFmtId="0" fontId="37" fillId="0" borderId="0" xfId="0" applyFont="1" applyFill="1" applyBorder="1" applyAlignment="1">
      <alignment horizontal="left" vertical="top"/>
    </xf>
    <xf numFmtId="0" fontId="38" fillId="0" borderId="13" xfId="0" applyFont="1" applyFill="1" applyBorder="1"/>
    <xf numFmtId="0" fontId="31" fillId="0" borderId="14" xfId="0" applyFont="1" applyBorder="1" applyAlignment="1">
      <alignment vertical="top"/>
    </xf>
    <xf numFmtId="0" fontId="27" fillId="0" borderId="15" xfId="0" applyFont="1" applyBorder="1" applyAlignment="1">
      <alignment horizontal="left"/>
    </xf>
    <xf numFmtId="0" fontId="27" fillId="0" borderId="15" xfId="0" applyFont="1" applyBorder="1"/>
    <xf numFmtId="0" fontId="27" fillId="0" borderId="16" xfId="0" applyFont="1" applyBorder="1"/>
    <xf numFmtId="0" fontId="27" fillId="0" borderId="0" xfId="0" applyFont="1" applyBorder="1" applyAlignment="1">
      <alignment horizontal="left"/>
    </xf>
    <xf numFmtId="0" fontId="34" fillId="0" borderId="13" xfId="0" applyFont="1" applyFill="1" applyBorder="1"/>
    <xf numFmtId="0" fontId="32" fillId="0" borderId="7" xfId="0" applyFont="1" applyFill="1" applyBorder="1" applyAlignment="1">
      <alignment vertical="top" wrapText="1"/>
    </xf>
    <xf numFmtId="0" fontId="32" fillId="0" borderId="0" xfId="0" applyFont="1" applyFill="1" applyBorder="1" applyAlignment="1">
      <alignment horizontal="left"/>
    </xf>
    <xf numFmtId="0" fontId="35" fillId="4" borderId="0" xfId="0" applyFont="1" applyFill="1" applyBorder="1" applyAlignment="1">
      <alignment vertical="top" wrapText="1"/>
    </xf>
    <xf numFmtId="0" fontId="35" fillId="4" borderId="13" xfId="0" applyFont="1" applyFill="1" applyBorder="1" applyAlignment="1">
      <alignment vertical="top" wrapText="1"/>
    </xf>
    <xf numFmtId="0" fontId="30" fillId="0" borderId="0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top" wrapText="1"/>
    </xf>
    <xf numFmtId="0" fontId="39" fillId="0" borderId="7" xfId="0" applyFont="1" applyFill="1" applyBorder="1" applyAlignment="1">
      <alignment horizontal="left" vertical="top" wrapText="1"/>
    </xf>
    <xf numFmtId="0" fontId="39" fillId="0" borderId="0" xfId="0" applyFont="1" applyFill="1" applyBorder="1" applyAlignment="1">
      <alignment horizontal="left"/>
    </xf>
    <xf numFmtId="0" fontId="39" fillId="0" borderId="0" xfId="0" applyFont="1" applyFill="1" applyBorder="1"/>
    <xf numFmtId="0" fontId="37" fillId="0" borderId="17" xfId="0" applyFont="1" applyFill="1" applyBorder="1" applyAlignment="1">
      <alignment horizontal="left" wrapText="1"/>
    </xf>
    <xf numFmtId="0" fontId="29" fillId="4" borderId="7" xfId="0" applyFont="1" applyFill="1" applyBorder="1" applyAlignment="1">
      <alignment vertical="top" wrapText="1"/>
    </xf>
    <xf numFmtId="0" fontId="29" fillId="4" borderId="0" xfId="0" applyFont="1" applyFill="1" applyBorder="1" applyAlignment="1">
      <alignment vertical="top" wrapText="1"/>
    </xf>
    <xf numFmtId="0" fontId="40" fillId="0" borderId="0" xfId="0" applyFont="1" applyBorder="1"/>
    <xf numFmtId="0" fontId="13" fillId="0" borderId="7" xfId="0" applyFont="1" applyBorder="1" applyAlignment="1">
      <alignment vertical="top"/>
    </xf>
    <xf numFmtId="0" fontId="37" fillId="0" borderId="7" xfId="5" applyFont="1" applyBorder="1" applyAlignment="1">
      <alignment horizontal="center"/>
    </xf>
    <xf numFmtId="0" fontId="37" fillId="0" borderId="0" xfId="5" applyFont="1" applyBorder="1" applyAlignment="1">
      <alignment horizontal="center"/>
    </xf>
    <xf numFmtId="0" fontId="37" fillId="0" borderId="0" xfId="5" applyFont="1" applyBorder="1" applyAlignment="1">
      <alignment horizontal="center" wrapText="1"/>
    </xf>
    <xf numFmtId="44" fontId="30" fillId="0" borderId="8" xfId="3" applyFont="1" applyFill="1" applyBorder="1" applyAlignment="1" applyProtection="1">
      <alignment horizontal="center"/>
      <protection locked="0"/>
    </xf>
    <xf numFmtId="10" fontId="30" fillId="0" borderId="8" xfId="8" applyNumberFormat="1" applyFont="1" applyFill="1" applyBorder="1" applyAlignment="1">
      <alignment horizontal="center"/>
      <protection locked="0"/>
    </xf>
    <xf numFmtId="164" fontId="30" fillId="0" borderId="8" xfId="8" applyNumberFormat="1" applyFont="1" applyFill="1" applyBorder="1" applyAlignment="1">
      <alignment horizontal="center"/>
      <protection locked="0"/>
    </xf>
    <xf numFmtId="0" fontId="30" fillId="0" borderId="8" xfId="8" applyNumberFormat="1" applyFont="1" applyFill="1" applyBorder="1" applyAlignment="1">
      <alignment horizontal="center"/>
      <protection locked="0"/>
    </xf>
    <xf numFmtId="0" fontId="30" fillId="0" borderId="18" xfId="8" applyNumberFormat="1" applyFont="1" applyFill="1" applyBorder="1" applyAlignment="1">
      <alignment horizontal="center"/>
      <protection locked="0"/>
    </xf>
    <xf numFmtId="0" fontId="30" fillId="0" borderId="19" xfId="0" applyFont="1" applyBorder="1" applyAlignment="1">
      <alignment vertical="top" wrapText="1"/>
    </xf>
    <xf numFmtId="0" fontId="30" fillId="0" borderId="8" xfId="0" applyFont="1" applyBorder="1" applyAlignment="1">
      <alignment horizontal="left"/>
    </xf>
    <xf numFmtId="0" fontId="30" fillId="0" borderId="8" xfId="0" applyFont="1" applyBorder="1"/>
    <xf numFmtId="0" fontId="30" fillId="0" borderId="18" xfId="0" applyFont="1" applyBorder="1"/>
    <xf numFmtId="0" fontId="27" fillId="0" borderId="0" xfId="0" applyFont="1" applyAlignment="1">
      <alignment vertical="top" wrapText="1"/>
    </xf>
    <xf numFmtId="0" fontId="27" fillId="0" borderId="0" xfId="0" applyFont="1" applyAlignment="1">
      <alignment horizontal="left"/>
    </xf>
    <xf numFmtId="41" fontId="0" fillId="0" borderId="0" xfId="0" applyNumberFormat="1"/>
    <xf numFmtId="44" fontId="0" fillId="0" borderId="12" xfId="3" applyFont="1" applyBorder="1"/>
    <xf numFmtId="44" fontId="0" fillId="0" borderId="0" xfId="3" applyFont="1" applyBorder="1"/>
    <xf numFmtId="0" fontId="0" fillId="0" borderId="7" xfId="0" applyBorder="1"/>
    <xf numFmtId="0" fontId="13" fillId="0" borderId="7" xfId="0" applyFont="1" applyBorder="1"/>
    <xf numFmtId="0" fontId="0" fillId="0" borderId="19" xfId="0" applyBorder="1"/>
    <xf numFmtId="0" fontId="41" fillId="0" borderId="0" xfId="0" applyFont="1"/>
    <xf numFmtId="0" fontId="41" fillId="0" borderId="0" xfId="0" applyFont="1" applyBorder="1"/>
    <xf numFmtId="0" fontId="41" fillId="0" borderId="20" xfId="0" applyFont="1" applyBorder="1"/>
    <xf numFmtId="0" fontId="42" fillId="0" borderId="0" xfId="0" applyFont="1" applyBorder="1"/>
    <xf numFmtId="44" fontId="42" fillId="0" borderId="0" xfId="0" applyNumberFormat="1" applyFont="1" applyBorder="1"/>
    <xf numFmtId="0" fontId="43" fillId="0" borderId="0" xfId="0" applyFont="1" applyBorder="1"/>
    <xf numFmtId="9" fontId="43" fillId="0" borderId="0" xfId="0" applyNumberFormat="1" applyFont="1" applyBorder="1"/>
    <xf numFmtId="44" fontId="43" fillId="5" borderId="0" xfId="3" applyFont="1" applyFill="1" applyBorder="1"/>
    <xf numFmtId="44" fontId="43" fillId="0" borderId="0" xfId="3" applyFont="1" applyBorder="1"/>
    <xf numFmtId="44" fontId="43" fillId="0" borderId="0" xfId="3" applyFont="1" applyFill="1" applyBorder="1"/>
    <xf numFmtId="0" fontId="41" fillId="0" borderId="0" xfId="0" applyFont="1" applyBorder="1" applyAlignment="1">
      <alignment horizontal="right"/>
    </xf>
    <xf numFmtId="0" fontId="43" fillId="0" borderId="0" xfId="0" applyFont="1"/>
    <xf numFmtId="0" fontId="41" fillId="0" borderId="0" xfId="0" applyFont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7" borderId="0" xfId="0" applyFont="1" applyFill="1" applyBorder="1" applyAlignment="1">
      <alignment horizontal="center"/>
    </xf>
    <xf numFmtId="0" fontId="43" fillId="7" borderId="0" xfId="0" applyFont="1" applyFill="1" applyBorder="1"/>
    <xf numFmtId="0" fontId="44" fillId="0" borderId="0" xfId="0" applyFont="1" applyBorder="1" applyAlignment="1">
      <alignment horizontal="center"/>
    </xf>
    <xf numFmtId="44" fontId="43" fillId="0" borderId="20" xfId="3" applyFont="1" applyBorder="1"/>
    <xf numFmtId="0" fontId="43" fillId="0" borderId="20" xfId="0" applyFont="1" applyBorder="1"/>
    <xf numFmtId="0" fontId="45" fillId="0" borderId="0" xfId="0" applyFont="1" applyBorder="1" applyAlignment="1">
      <alignment horizontal="left"/>
    </xf>
    <xf numFmtId="0" fontId="34" fillId="8" borderId="11" xfId="0" applyFont="1" applyFill="1" applyBorder="1" applyAlignment="1">
      <alignment horizontal="left"/>
    </xf>
    <xf numFmtId="0" fontId="32" fillId="8" borderId="11" xfId="0" applyFont="1" applyFill="1" applyBorder="1" applyAlignment="1">
      <alignment horizontal="left"/>
    </xf>
    <xf numFmtId="0" fontId="32" fillId="8" borderId="21" xfId="0" applyFont="1" applyFill="1" applyBorder="1" applyAlignment="1">
      <alignment horizontal="left"/>
    </xf>
    <xf numFmtId="0" fontId="30" fillId="8" borderId="22" xfId="0" applyFont="1" applyFill="1" applyBorder="1" applyAlignment="1">
      <alignment horizontal="left"/>
    </xf>
    <xf numFmtId="0" fontId="30" fillId="8" borderId="23" xfId="0" applyFont="1" applyFill="1" applyBorder="1" applyAlignment="1">
      <alignment horizontal="left"/>
    </xf>
    <xf numFmtId="0" fontId="27" fillId="8" borderId="23" xfId="0" applyFont="1" applyFill="1" applyBorder="1" applyAlignment="1">
      <alignment horizontal="left"/>
    </xf>
    <xf numFmtId="44" fontId="30" fillId="8" borderId="23" xfId="3" applyFont="1" applyFill="1" applyBorder="1" applyAlignment="1">
      <alignment horizontal="left"/>
    </xf>
    <xf numFmtId="44" fontId="27" fillId="8" borderId="23" xfId="3" applyFont="1" applyFill="1" applyBorder="1" applyAlignment="1">
      <alignment horizontal="left"/>
    </xf>
    <xf numFmtId="164" fontId="28" fillId="8" borderId="23" xfId="8" applyNumberFormat="1" applyFont="1" applyFill="1" applyBorder="1" applyAlignment="1">
      <alignment horizontal="left"/>
      <protection locked="0"/>
    </xf>
    <xf numFmtId="44" fontId="32" fillId="8" borderId="23" xfId="3" applyFont="1" applyFill="1" applyBorder="1"/>
    <xf numFmtId="0" fontId="37" fillId="0" borderId="19" xfId="0" applyFont="1" applyBorder="1" applyAlignment="1">
      <alignment horizontal="right" vertical="top" wrapText="1"/>
    </xf>
    <xf numFmtId="0" fontId="3" fillId="9" borderId="1" xfId="13" applyFill="1" applyAlignment="1">
      <alignment horizontal="left"/>
      <protection locked="0"/>
    </xf>
    <xf numFmtId="0" fontId="3" fillId="9" borderId="1" xfId="13" applyFont="1" applyFill="1" applyAlignment="1">
      <alignment horizontal="left"/>
      <protection locked="0"/>
    </xf>
    <xf numFmtId="0" fontId="3" fillId="8" borderId="1" xfId="8" applyFont="1" applyFill="1" applyAlignment="1">
      <alignment horizontal="left"/>
      <protection locked="0"/>
    </xf>
    <xf numFmtId="0" fontId="3" fillId="8" borderId="1" xfId="8" applyFont="1" applyFill="1">
      <protection locked="0"/>
    </xf>
    <xf numFmtId="164" fontId="3" fillId="8" borderId="1" xfId="8" applyNumberFormat="1" applyFill="1" applyAlignment="1">
      <alignment horizontal="center"/>
      <protection locked="0"/>
    </xf>
    <xf numFmtId="10" fontId="3" fillId="8" borderId="1" xfId="8" applyNumberFormat="1" applyFill="1" applyAlignment="1">
      <alignment horizontal="center"/>
      <protection locked="0"/>
    </xf>
    <xf numFmtId="0" fontId="3" fillId="8" borderId="1" xfId="8" applyNumberFormat="1" applyFill="1" applyBorder="1" applyAlignment="1">
      <alignment horizontal="center"/>
      <protection locked="0"/>
    </xf>
    <xf numFmtId="0" fontId="3" fillId="8" borderId="1" xfId="8" applyFill="1">
      <protection locked="0"/>
    </xf>
    <xf numFmtId="0" fontId="3" fillId="8" borderId="1" xfId="8" applyFont="1" applyFill="1" applyAlignment="1">
      <alignment horizontal="left" indent="1"/>
      <protection locked="0"/>
    </xf>
    <xf numFmtId="164" fontId="3" fillId="8" borderId="1" xfId="1" applyNumberFormat="1" applyFont="1" applyFill="1" applyBorder="1" applyAlignment="1">
      <alignment horizontal="center"/>
    </xf>
    <xf numFmtId="164" fontId="3" fillId="8" borderId="1" xfId="1" applyNumberFormat="1" applyFont="1" applyFill="1" applyBorder="1"/>
    <xf numFmtId="0" fontId="3" fillId="8" borderId="1" xfId="8" applyFill="1" applyAlignment="1">
      <alignment horizontal="left" indent="1"/>
      <protection locked="0"/>
    </xf>
    <xf numFmtId="9" fontId="3" fillId="8" borderId="1" xfId="8" applyNumberFormat="1" applyFill="1">
      <protection locked="0"/>
    </xf>
    <xf numFmtId="165" fontId="3" fillId="8" borderId="1" xfId="8" applyNumberFormat="1" applyFill="1" applyAlignment="1">
      <alignment horizontal="right"/>
      <protection locked="0"/>
    </xf>
    <xf numFmtId="10" fontId="3" fillId="8" borderId="1" xfId="8" applyNumberFormat="1" applyFont="1" applyFill="1" applyAlignment="1">
      <alignment horizontal="right"/>
      <protection locked="0"/>
    </xf>
    <xf numFmtId="164" fontId="3" fillId="8" borderId="24" xfId="8" applyNumberFormat="1" applyFill="1" applyBorder="1" applyAlignment="1">
      <alignment horizontal="right"/>
      <protection locked="0"/>
    </xf>
    <xf numFmtId="1" fontId="3" fillId="8" borderId="1" xfId="8" applyNumberFormat="1" applyFill="1" applyAlignment="1">
      <alignment horizontal="right"/>
      <protection locked="0"/>
    </xf>
    <xf numFmtId="10" fontId="3" fillId="8" borderId="1" xfId="8" applyNumberFormat="1" applyFill="1" applyAlignment="1">
      <alignment horizontal="right"/>
      <protection locked="0"/>
    </xf>
    <xf numFmtId="2" fontId="3" fillId="8" borderId="1" xfId="8" applyNumberFormat="1" applyFill="1" applyAlignment="1">
      <alignment horizontal="right"/>
      <protection locked="0"/>
    </xf>
    <xf numFmtId="169" fontId="3" fillId="8" borderId="1" xfId="8" applyNumberFormat="1" applyFont="1" applyFill="1">
      <protection locked="0"/>
    </xf>
    <xf numFmtId="9" fontId="3" fillId="8" borderId="1" xfId="8" applyNumberFormat="1" applyFill="1" applyAlignment="1">
      <alignment horizontal="right"/>
      <protection locked="0"/>
    </xf>
    <xf numFmtId="0" fontId="3" fillId="9" borderId="1" xfId="13" applyFill="1" applyAlignment="1">
      <alignment horizontal="right"/>
      <protection locked="0"/>
    </xf>
    <xf numFmtId="9" fontId="3" fillId="9" borderId="1" xfId="13" applyNumberFormat="1" applyFill="1" applyAlignment="1">
      <alignment horizontal="right"/>
      <protection locked="0"/>
    </xf>
    <xf numFmtId="165" fontId="3" fillId="8" borderId="1" xfId="8" applyNumberFormat="1" applyFill="1">
      <protection locked="0"/>
    </xf>
    <xf numFmtId="43" fontId="3" fillId="8" borderId="1" xfId="8" applyNumberFormat="1" applyFill="1">
      <protection locked="0"/>
    </xf>
    <xf numFmtId="0" fontId="3" fillId="8" borderId="1" xfId="8" applyFill="1" applyAlignment="1">
      <alignment horizontal="left"/>
      <protection locked="0"/>
    </xf>
    <xf numFmtId="14" fontId="3" fillId="8" borderId="1" xfId="8" applyNumberFormat="1" applyFill="1" applyBorder="1" applyAlignment="1">
      <alignment horizontal="left"/>
      <protection locked="0"/>
    </xf>
    <xf numFmtId="41" fontId="14" fillId="10" borderId="0" xfId="9" applyFont="1" applyFill="1"/>
    <xf numFmtId="41" fontId="15" fillId="10" borderId="0" xfId="9" applyFont="1" applyFill="1" applyAlignment="1">
      <alignment horizontal="right"/>
    </xf>
    <xf numFmtId="41" fontId="15" fillId="10" borderId="0" xfId="9" applyFont="1" applyFill="1"/>
    <xf numFmtId="0" fontId="51" fillId="0" borderId="4" xfId="6" applyFont="1" applyAlignment="1">
      <alignment horizontal="left" indent="1"/>
    </xf>
    <xf numFmtId="0" fontId="52" fillId="10" borderId="0" xfId="0" applyFont="1" applyFill="1"/>
    <xf numFmtId="0" fontId="53" fillId="10" borderId="0" xfId="0" applyFont="1" applyFill="1"/>
    <xf numFmtId="0" fontId="52" fillId="7" borderId="0" xfId="0" applyFont="1" applyFill="1"/>
    <xf numFmtId="0" fontId="53" fillId="7" borderId="0" xfId="0" applyFont="1" applyFill="1"/>
    <xf numFmtId="0" fontId="50" fillId="7" borderId="0" xfId="0" applyFont="1" applyFill="1"/>
    <xf numFmtId="44" fontId="13" fillId="8" borderId="12" xfId="3" applyFont="1" applyFill="1" applyBorder="1"/>
    <xf numFmtId="44" fontId="13" fillId="8" borderId="0" xfId="3" applyFont="1" applyFill="1" applyBorder="1"/>
    <xf numFmtId="0" fontId="13" fillId="0" borderId="13" xfId="0" applyFont="1" applyBorder="1"/>
    <xf numFmtId="44" fontId="0" fillId="0" borderId="7" xfId="3" applyFont="1" applyBorder="1"/>
    <xf numFmtId="44" fontId="0" fillId="0" borderId="13" xfId="3" applyFont="1" applyBorder="1"/>
    <xf numFmtId="44" fontId="13" fillId="8" borderId="7" xfId="3" applyFont="1" applyFill="1" applyBorder="1"/>
    <xf numFmtId="44" fontId="13" fillId="8" borderId="13" xfId="3" applyFont="1" applyFill="1" applyBorder="1"/>
    <xf numFmtId="44" fontId="13" fillId="8" borderId="19" xfId="3" applyFont="1" applyFill="1" applyBorder="1"/>
    <xf numFmtId="44" fontId="13" fillId="8" borderId="25" xfId="3" applyFont="1" applyFill="1" applyBorder="1"/>
    <xf numFmtId="44" fontId="13" fillId="8" borderId="26" xfId="3" applyFont="1" applyFill="1" applyBorder="1"/>
    <xf numFmtId="9" fontId="0" fillId="0" borderId="15" xfId="11" applyFont="1" applyBorder="1"/>
    <xf numFmtId="165" fontId="0" fillId="0" borderId="15" xfId="1" applyNumberFormat="1" applyFont="1" applyBorder="1" applyAlignment="1">
      <alignment horizontal="center"/>
    </xf>
    <xf numFmtId="165" fontId="0" fillId="0" borderId="15" xfId="1" applyNumberFormat="1" applyFont="1" applyBorder="1"/>
    <xf numFmtId="165" fontId="0" fillId="0" borderId="16" xfId="1" applyNumberFormat="1" applyFont="1" applyBorder="1"/>
    <xf numFmtId="165" fontId="0" fillId="0" borderId="13" xfId="1" applyNumberFormat="1" applyFont="1" applyBorder="1"/>
    <xf numFmtId="43" fontId="0" fillId="0" borderId="13" xfId="1" applyFont="1" applyBorder="1"/>
    <xf numFmtId="9" fontId="0" fillId="0" borderId="8" xfId="11" applyFont="1" applyBorder="1"/>
    <xf numFmtId="165" fontId="0" fillId="0" borderId="8" xfId="1" applyNumberFormat="1" applyFont="1" applyBorder="1"/>
    <xf numFmtId="165" fontId="0" fillId="0" borderId="18" xfId="1" applyNumberFormat="1" applyFont="1" applyBorder="1"/>
    <xf numFmtId="165" fontId="0" fillId="0" borderId="8" xfId="0" applyNumberFormat="1" applyBorder="1"/>
    <xf numFmtId="165" fontId="0" fillId="0" borderId="18" xfId="0" applyNumberFormat="1" applyBorder="1"/>
    <xf numFmtId="0" fontId="13" fillId="8" borderId="14" xfId="0" applyFont="1" applyFill="1" applyBorder="1"/>
    <xf numFmtId="0" fontId="9" fillId="0" borderId="0" xfId="0" applyFont="1" applyBorder="1"/>
    <xf numFmtId="0" fontId="9" fillId="0" borderId="0" xfId="0" applyFont="1" applyBorder="1" applyAlignment="1">
      <alignment vertical="top" wrapText="1"/>
    </xf>
    <xf numFmtId="0" fontId="10" fillId="8" borderId="27" xfId="0" applyFont="1" applyFill="1" applyBorder="1" applyAlignment="1">
      <alignment vertical="top" wrapText="1"/>
    </xf>
    <xf numFmtId="0" fontId="9" fillId="8" borderId="27" xfId="0" applyFont="1" applyFill="1" applyBorder="1" applyAlignment="1">
      <alignment vertical="top" wrapText="1"/>
    </xf>
    <xf numFmtId="0" fontId="9" fillId="8" borderId="28" xfId="0" applyFont="1" applyFill="1" applyBorder="1" applyAlignment="1">
      <alignment vertical="top" wrapText="1"/>
    </xf>
    <xf numFmtId="0" fontId="54" fillId="10" borderId="23" xfId="0" applyFont="1" applyFill="1" applyBorder="1" applyAlignment="1">
      <alignment vertical="top" wrapText="1"/>
    </xf>
    <xf numFmtId="43" fontId="0" fillId="0" borderId="0" xfId="0" applyNumberFormat="1"/>
    <xf numFmtId="0" fontId="55" fillId="10" borderId="45" xfId="0" applyFont="1" applyFill="1" applyBorder="1"/>
    <xf numFmtId="0" fontId="41" fillId="7" borderId="46" xfId="0" applyFont="1" applyFill="1" applyBorder="1" applyAlignment="1">
      <alignment horizontal="center"/>
    </xf>
    <xf numFmtId="0" fontId="41" fillId="0" borderId="47" xfId="0" applyFont="1" applyBorder="1" applyAlignment="1">
      <alignment horizontal="left"/>
    </xf>
    <xf numFmtId="0" fontId="41" fillId="7" borderId="48" xfId="0" applyFont="1" applyFill="1" applyBorder="1" applyAlignment="1">
      <alignment horizontal="center"/>
    </xf>
    <xf numFmtId="0" fontId="41" fillId="7" borderId="47" xfId="0" applyFont="1" applyFill="1" applyBorder="1" applyAlignment="1">
      <alignment horizontal="left"/>
    </xf>
    <xf numFmtId="0" fontId="44" fillId="7" borderId="46" xfId="0" applyFont="1" applyFill="1" applyBorder="1" applyAlignment="1">
      <alignment horizontal="center"/>
    </xf>
    <xf numFmtId="0" fontId="55" fillId="10" borderId="45" xfId="0" applyFont="1" applyFill="1" applyBorder="1" applyAlignment="1">
      <alignment horizontal="center"/>
    </xf>
    <xf numFmtId="0" fontId="56" fillId="10" borderId="49" xfId="0" applyFont="1" applyFill="1" applyBorder="1" applyAlignment="1">
      <alignment horizontal="center" wrapText="1"/>
    </xf>
    <xf numFmtId="0" fontId="43" fillId="0" borderId="50" xfId="0" applyFont="1" applyFill="1" applyBorder="1"/>
    <xf numFmtId="0" fontId="41" fillId="0" borderId="45" xfId="0" applyFont="1" applyFill="1" applyBorder="1" applyAlignment="1">
      <alignment horizontal="center" vertical="center"/>
    </xf>
    <xf numFmtId="0" fontId="43" fillId="0" borderId="48" xfId="0" applyFont="1" applyBorder="1"/>
    <xf numFmtId="0" fontId="43" fillId="0" borderId="47" xfId="0" applyFont="1" applyBorder="1"/>
    <xf numFmtId="0" fontId="57" fillId="8" borderId="51" xfId="0" applyFont="1" applyFill="1" applyBorder="1" applyAlignment="1">
      <alignment horizontal="center"/>
    </xf>
    <xf numFmtId="0" fontId="57" fillId="8" borderId="52" xfId="0" applyFont="1" applyFill="1" applyBorder="1" applyAlignment="1">
      <alignment horizontal="center"/>
    </xf>
    <xf numFmtId="0" fontId="55" fillId="10" borderId="53" xfId="0" applyFont="1" applyFill="1" applyBorder="1" applyAlignment="1">
      <alignment horizontal="center"/>
    </xf>
    <xf numFmtId="0" fontId="41" fillId="0" borderId="48" xfId="0" applyFont="1" applyBorder="1" applyAlignment="1">
      <alignment vertical="top"/>
    </xf>
    <xf numFmtId="0" fontId="41" fillId="5" borderId="54" xfId="0" applyFont="1" applyFill="1" applyBorder="1"/>
    <xf numFmtId="0" fontId="41" fillId="0" borderId="47" xfId="0" applyFont="1" applyFill="1" applyBorder="1"/>
    <xf numFmtId="0" fontId="41" fillId="0" borderId="48" xfId="0" applyFont="1" applyBorder="1"/>
    <xf numFmtId="0" fontId="41" fillId="5" borderId="55" xfId="0" applyFont="1" applyFill="1" applyBorder="1"/>
    <xf numFmtId="0" fontId="41" fillId="7" borderId="48" xfId="0" applyFont="1" applyFill="1" applyBorder="1"/>
    <xf numFmtId="0" fontId="41" fillId="7" borderId="47" xfId="0" applyFont="1" applyFill="1" applyBorder="1"/>
    <xf numFmtId="0" fontId="41" fillId="5" borderId="56" xfId="0" applyFont="1" applyFill="1" applyBorder="1"/>
    <xf numFmtId="0" fontId="41" fillId="0" borderId="47" xfId="0" applyFont="1" applyBorder="1"/>
    <xf numFmtId="0" fontId="41" fillId="0" borderId="48" xfId="0" applyFont="1" applyFill="1" applyBorder="1" applyAlignment="1">
      <alignment horizontal="left"/>
    </xf>
    <xf numFmtId="0" fontId="41" fillId="5" borderId="47" xfId="0" applyFont="1" applyFill="1" applyBorder="1"/>
    <xf numFmtId="0" fontId="42" fillId="0" borderId="48" xfId="0" applyFont="1" applyBorder="1"/>
    <xf numFmtId="44" fontId="41" fillId="5" borderId="47" xfId="3" applyFont="1" applyFill="1" applyBorder="1"/>
    <xf numFmtId="44" fontId="41" fillId="5" borderId="47" xfId="0" applyNumberFormat="1" applyFont="1" applyFill="1" applyBorder="1"/>
    <xf numFmtId="0" fontId="43" fillId="0" borderId="57" xfId="0" applyFont="1" applyBorder="1"/>
    <xf numFmtId="0" fontId="57" fillId="0" borderId="0" xfId="0" applyFont="1" applyFill="1" applyBorder="1" applyAlignment="1">
      <alignment horizontal="center"/>
    </xf>
    <xf numFmtId="0" fontId="10" fillId="0" borderId="0" xfId="0" applyFont="1" applyAlignment="1">
      <alignment vertical="top" wrapText="1"/>
    </xf>
    <xf numFmtId="171" fontId="0" fillId="0" borderId="11" xfId="3" applyNumberFormat="1" applyFont="1" applyBorder="1"/>
    <xf numFmtId="0" fontId="13" fillId="0" borderId="0" xfId="0" applyFont="1" applyBorder="1" applyAlignment="1">
      <alignment horizontal="left"/>
    </xf>
    <xf numFmtId="0" fontId="0" fillId="0" borderId="0" xfId="0" applyNumberFormat="1" applyFont="1" applyFill="1" applyBorder="1"/>
    <xf numFmtId="0" fontId="27" fillId="8" borderId="29" xfId="0" applyFont="1" applyFill="1" applyBorder="1" applyAlignment="1">
      <alignment horizontal="left"/>
    </xf>
    <xf numFmtId="0" fontId="27" fillId="8" borderId="30" xfId="0" applyFont="1" applyFill="1" applyBorder="1" applyAlignment="1">
      <alignment horizontal="left"/>
    </xf>
    <xf numFmtId="0" fontId="58" fillId="8" borderId="30" xfId="0" applyFont="1" applyFill="1" applyBorder="1" applyAlignment="1">
      <alignment horizontal="left"/>
    </xf>
    <xf numFmtId="0" fontId="27" fillId="8" borderId="31" xfId="0" applyFont="1" applyFill="1" applyBorder="1" applyAlignment="1">
      <alignment horizontal="left"/>
    </xf>
    <xf numFmtId="0" fontId="29" fillId="0" borderId="14" xfId="0" applyFont="1" applyFill="1" applyBorder="1" applyAlignment="1">
      <alignment vertical="top" wrapText="1"/>
    </xf>
    <xf numFmtId="0" fontId="29" fillId="0" borderId="15" xfId="0" applyFont="1" applyFill="1" applyBorder="1" applyAlignment="1">
      <alignment vertical="top" wrapText="1"/>
    </xf>
    <xf numFmtId="0" fontId="35" fillId="0" borderId="16" xfId="0" applyFont="1" applyFill="1" applyBorder="1" applyAlignment="1">
      <alignment vertical="top" wrapText="1"/>
    </xf>
    <xf numFmtId="44" fontId="27" fillId="0" borderId="0" xfId="3" applyFont="1" applyFill="1" applyBorder="1" applyAlignment="1">
      <alignment horizontal="left"/>
    </xf>
    <xf numFmtId="0" fontId="27" fillId="0" borderId="7" xfId="0" applyFont="1" applyBorder="1" applyAlignment="1">
      <alignment vertical="top" wrapText="1"/>
    </xf>
    <xf numFmtId="0" fontId="37" fillId="0" borderId="13" xfId="5" applyFont="1" applyFill="1" applyBorder="1" applyAlignment="1">
      <alignment horizontal="center"/>
    </xf>
    <xf numFmtId="44" fontId="30" fillId="8" borderId="11" xfId="3" applyFont="1" applyFill="1" applyBorder="1" applyAlignment="1" applyProtection="1">
      <alignment horizontal="center"/>
      <protection locked="0"/>
    </xf>
    <xf numFmtId="10" fontId="30" fillId="8" borderId="11" xfId="8" applyNumberFormat="1" applyFont="1" applyFill="1" applyBorder="1" applyAlignment="1">
      <alignment horizontal="center"/>
      <protection locked="0"/>
    </xf>
    <xf numFmtId="0" fontId="30" fillId="8" borderId="11" xfId="8" applyNumberFormat="1" applyFont="1" applyFill="1" applyBorder="1" applyAlignment="1">
      <alignment horizontal="center"/>
      <protection locked="0"/>
    </xf>
    <xf numFmtId="0" fontId="30" fillId="0" borderId="13" xfId="8" applyNumberFormat="1" applyFont="1" applyFill="1" applyBorder="1" applyAlignment="1">
      <alignment horizontal="center"/>
      <protection locked="0"/>
    </xf>
    <xf numFmtId="0" fontId="42" fillId="0" borderId="58" xfId="0" applyNumberFormat="1" applyFont="1" applyBorder="1"/>
    <xf numFmtId="0" fontId="37" fillId="0" borderId="7" xfId="0" applyFont="1" applyFill="1" applyBorder="1" applyAlignment="1">
      <alignment horizontal="left" vertical="top" wrapText="1" indent="3"/>
    </xf>
    <xf numFmtId="0" fontId="37" fillId="0" borderId="0" xfId="0" applyFont="1" applyFill="1" applyBorder="1" applyAlignment="1">
      <alignment vertical="top" wrapText="1"/>
    </xf>
    <xf numFmtId="0" fontId="30" fillId="0" borderId="0" xfId="0" applyFont="1" applyFill="1" applyBorder="1" applyAlignment="1">
      <alignment vertical="top"/>
    </xf>
    <xf numFmtId="0" fontId="59" fillId="0" borderId="0" xfId="0" applyFont="1" applyFill="1" applyBorder="1" applyAlignment="1">
      <alignment vertical="top" wrapText="1"/>
    </xf>
    <xf numFmtId="9" fontId="30" fillId="8" borderId="23" xfId="11" applyFont="1" applyFill="1" applyBorder="1" applyAlignment="1">
      <alignment horizontal="center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35" fillId="4" borderId="7" xfId="0" applyFont="1" applyFill="1" applyBorder="1" applyAlignment="1">
      <alignment vertical="top"/>
    </xf>
    <xf numFmtId="0" fontId="13" fillId="0" borderId="0" xfId="0" applyFont="1" applyBorder="1" applyAlignment="1">
      <alignment vertical="top" wrapText="1"/>
    </xf>
    <xf numFmtId="0" fontId="37" fillId="0" borderId="7" xfId="0" applyFont="1" applyFill="1" applyBorder="1" applyAlignment="1">
      <alignment vertical="top" wrapText="1"/>
    </xf>
    <xf numFmtId="0" fontId="34" fillId="0" borderId="14" xfId="0" applyFont="1" applyFill="1" applyBorder="1" applyAlignment="1">
      <alignment vertical="top" wrapText="1"/>
    </xf>
    <xf numFmtId="0" fontId="32" fillId="0" borderId="15" xfId="0" applyFont="1" applyFill="1" applyBorder="1"/>
    <xf numFmtId="0" fontId="34" fillId="0" borderId="15" xfId="0" applyFont="1" applyFill="1" applyBorder="1"/>
    <xf numFmtId="0" fontId="32" fillId="0" borderId="16" xfId="0" applyFont="1" applyFill="1" applyBorder="1"/>
    <xf numFmtId="0" fontId="30" fillId="0" borderId="18" xfId="0" applyFont="1" applyFill="1" applyBorder="1" applyAlignment="1">
      <alignment horizontal="left"/>
    </xf>
    <xf numFmtId="0" fontId="35" fillId="4" borderId="14" xfId="0" applyFont="1" applyFill="1" applyBorder="1" applyAlignment="1">
      <alignment vertical="top" wrapText="1"/>
    </xf>
    <xf numFmtId="0" fontId="36" fillId="4" borderId="15" xfId="0" applyFont="1" applyFill="1" applyBorder="1" applyAlignment="1">
      <alignment horizontal="left"/>
    </xf>
    <xf numFmtId="0" fontId="36" fillId="4" borderId="15" xfId="0" applyFont="1" applyFill="1" applyBorder="1"/>
    <xf numFmtId="0" fontId="36" fillId="4" borderId="16" xfId="0" applyFont="1" applyFill="1" applyBorder="1"/>
    <xf numFmtId="164" fontId="30" fillId="8" borderId="32" xfId="8" applyNumberFormat="1" applyFont="1" applyFill="1" applyBorder="1" applyAlignment="1">
      <alignment horizontal="center"/>
      <protection locked="0"/>
    </xf>
    <xf numFmtId="0" fontId="33" fillId="0" borderId="19" xfId="0" applyFont="1" applyFill="1" applyBorder="1" applyAlignment="1">
      <alignment vertical="top"/>
    </xf>
    <xf numFmtId="0" fontId="27" fillId="0" borderId="8" xfId="0" applyFont="1" applyBorder="1" applyAlignment="1">
      <alignment horizontal="left"/>
    </xf>
    <xf numFmtId="0" fontId="27" fillId="0" borderId="8" xfId="0" applyFont="1" applyBorder="1"/>
    <xf numFmtId="0" fontId="27" fillId="0" borderId="18" xfId="0" applyFont="1" applyBorder="1"/>
    <xf numFmtId="0" fontId="46" fillId="0" borderId="13" xfId="0" applyNumberFormat="1" applyFont="1" applyFill="1" applyBorder="1"/>
    <xf numFmtId="0" fontId="32" fillId="0" borderId="15" xfId="0" applyFont="1" applyFill="1" applyBorder="1" applyAlignment="1">
      <alignment horizontal="left"/>
    </xf>
    <xf numFmtId="0" fontId="30" fillId="0" borderId="15" xfId="0" applyFont="1" applyFill="1" applyBorder="1" applyAlignment="1">
      <alignment horizontal="left"/>
    </xf>
    <xf numFmtId="0" fontId="37" fillId="8" borderId="23" xfId="0" applyFont="1" applyFill="1" applyBorder="1" applyAlignment="1">
      <alignment horizontal="left"/>
    </xf>
    <xf numFmtId="0" fontId="30" fillId="8" borderId="33" xfId="0" applyFont="1" applyFill="1" applyBorder="1" applyAlignment="1">
      <alignment horizontal="left"/>
    </xf>
    <xf numFmtId="0" fontId="30" fillId="8" borderId="34" xfId="0" applyFont="1" applyFill="1" applyBorder="1" applyAlignment="1">
      <alignment horizontal="left"/>
    </xf>
    <xf numFmtId="0" fontId="30" fillId="8" borderId="35" xfId="0" applyFont="1" applyFill="1" applyBorder="1" applyAlignment="1">
      <alignment horizontal="left"/>
    </xf>
    <xf numFmtId="44" fontId="0" fillId="0" borderId="11" xfId="3" applyFont="1" applyBorder="1"/>
    <xf numFmtId="0" fontId="30" fillId="0" borderId="11" xfId="3" applyNumberFormat="1" applyFont="1" applyFill="1" applyBorder="1"/>
    <xf numFmtId="0" fontId="37" fillId="8" borderId="23" xfId="0" applyFont="1" applyFill="1" applyBorder="1"/>
    <xf numFmtId="0" fontId="9" fillId="8" borderId="0" xfId="0" applyFont="1" applyFill="1"/>
    <xf numFmtId="0" fontId="10" fillId="8" borderId="0" xfId="0" applyFont="1" applyFill="1" applyBorder="1" applyAlignment="1">
      <alignment horizontal="center" vertical="top" wrapText="1"/>
    </xf>
    <xf numFmtId="0" fontId="9" fillId="8" borderId="0" xfId="0" applyFont="1" applyFill="1" applyAlignment="1">
      <alignment vertical="top" wrapText="1"/>
    </xf>
    <xf numFmtId="0" fontId="48" fillId="0" borderId="0" xfId="0" applyFont="1"/>
    <xf numFmtId="0" fontId="49" fillId="0" borderId="0" xfId="0" applyFont="1"/>
    <xf numFmtId="0" fontId="13" fillId="8" borderId="14" xfId="0" applyFont="1" applyFill="1" applyBorder="1" applyAlignment="1">
      <alignment horizontal="center"/>
    </xf>
    <xf numFmtId="0" fontId="13" fillId="8" borderId="15" xfId="0" applyFont="1" applyFill="1" applyBorder="1" applyAlignment="1">
      <alignment horizontal="center"/>
    </xf>
    <xf numFmtId="0" fontId="13" fillId="8" borderId="36" xfId="0" applyFont="1" applyFill="1" applyBorder="1" applyAlignment="1">
      <alignment horizontal="center"/>
    </xf>
    <xf numFmtId="0" fontId="13" fillId="8" borderId="16" xfId="0" applyFont="1" applyFill="1" applyBorder="1" applyAlignment="1">
      <alignment horizontal="center"/>
    </xf>
    <xf numFmtId="0" fontId="20" fillId="8" borderId="37" xfId="8" applyFont="1" applyFill="1" applyBorder="1" applyAlignment="1">
      <alignment horizontal="left" vertical="top"/>
      <protection locked="0"/>
    </xf>
    <xf numFmtId="0" fontId="20" fillId="8" borderId="38" xfId="8" applyFont="1" applyFill="1" applyBorder="1" applyAlignment="1">
      <alignment horizontal="left" vertical="top"/>
      <protection locked="0"/>
    </xf>
    <xf numFmtId="0" fontId="20" fillId="8" borderId="39" xfId="8" applyFont="1" applyFill="1" applyBorder="1" applyAlignment="1">
      <alignment horizontal="left" vertical="top"/>
      <protection locked="0"/>
    </xf>
    <xf numFmtId="0" fontId="20" fillId="8" borderId="40" xfId="8" applyFont="1" applyFill="1" applyBorder="1" applyAlignment="1">
      <alignment horizontal="left" vertical="top"/>
      <protection locked="0"/>
    </xf>
    <xf numFmtId="37" fontId="20" fillId="8" borderId="37" xfId="8" applyNumberFormat="1" applyFont="1" applyFill="1" applyBorder="1" applyAlignment="1" applyProtection="1">
      <alignment horizontal="left" vertical="top" wrapText="1"/>
    </xf>
    <xf numFmtId="37" fontId="3" fillId="8" borderId="38" xfId="8" applyNumberFormat="1" applyFill="1" applyBorder="1" applyAlignment="1" applyProtection="1">
      <alignment horizontal="left" vertical="top" wrapText="1"/>
    </xf>
    <xf numFmtId="37" fontId="3" fillId="8" borderId="41" xfId="8" applyNumberFormat="1" applyFill="1" applyBorder="1" applyAlignment="1" applyProtection="1">
      <alignment horizontal="left" vertical="top" wrapText="1"/>
    </xf>
    <xf numFmtId="37" fontId="3" fillId="8" borderId="42" xfId="8" applyNumberFormat="1" applyFill="1" applyBorder="1" applyAlignment="1" applyProtection="1">
      <alignment horizontal="left" vertical="top" wrapText="1"/>
    </xf>
    <xf numFmtId="37" fontId="3" fillId="8" borderId="43" xfId="8" applyNumberFormat="1" applyFill="1" applyBorder="1" applyAlignment="1" applyProtection="1">
      <alignment horizontal="left" vertical="top" wrapText="1"/>
    </xf>
    <xf numFmtId="37" fontId="3" fillId="8" borderId="44" xfId="8" applyNumberFormat="1" applyFill="1" applyBorder="1" applyAlignment="1" applyProtection="1">
      <alignment horizontal="left" vertical="top" wrapText="1"/>
    </xf>
    <xf numFmtId="0" fontId="16" fillId="8" borderId="1" xfId="8" applyFont="1" applyFill="1" applyAlignment="1">
      <alignment horizontal="left" vertical="center" indent="1"/>
      <protection locked="0"/>
    </xf>
    <xf numFmtId="49" fontId="5" fillId="6" borderId="4" xfId="6" applyNumberFormat="1" applyFill="1" applyAlignment="1">
      <alignment horizontal="left" wrapText="1"/>
    </xf>
    <xf numFmtId="49" fontId="3" fillId="8" borderId="1" xfId="8" applyNumberFormat="1" applyFill="1" applyAlignment="1">
      <alignment horizontal="left" wrapText="1"/>
      <protection locked="0"/>
    </xf>
    <xf numFmtId="41" fontId="25" fillId="0" borderId="0" xfId="9" applyFont="1" applyAlignment="1">
      <alignment horizontal="left" wrapText="1"/>
    </xf>
    <xf numFmtId="0" fontId="11" fillId="8" borderId="27" xfId="7" applyFont="1" applyFill="1" applyBorder="1" applyAlignment="1" applyProtection="1">
      <alignment vertical="top" wrapText="1"/>
    </xf>
  </cellXfs>
  <cellStyles count="16">
    <cellStyle name="Comma" xfId="1" builtinId="3"/>
    <cellStyle name="Comma 2" xfId="2" xr:uid="{00000000-0005-0000-0000-000001000000}"/>
    <cellStyle name="Currency" xfId="3" builtinId="4"/>
    <cellStyle name="Heading 2" xfId="4" builtinId="17" customBuiltin="1"/>
    <cellStyle name="Heading 3" xfId="5" builtinId="18" customBuiltin="1"/>
    <cellStyle name="Heading 3 2" xfId="6" xr:uid="{00000000-0005-0000-0000-000005000000}"/>
    <cellStyle name="Hyperlink" xfId="7" builtinId="8"/>
    <cellStyle name="Input 2" xfId="8" xr:uid="{00000000-0005-0000-0000-000007000000}"/>
    <cellStyle name="Normal" xfId="0" builtinId="0"/>
    <cellStyle name="Normal 2" xfId="9" xr:uid="{00000000-0005-0000-0000-000009000000}"/>
    <cellStyle name="Normal_SAMA Loan Summary 2013" xfId="10" xr:uid="{00000000-0005-0000-0000-00000A000000}"/>
    <cellStyle name="Percent" xfId="11" builtinId="5"/>
    <cellStyle name="Percent 2" xfId="12" xr:uid="{00000000-0005-0000-0000-00000C000000}"/>
    <cellStyle name="Pulldown" xfId="13" xr:uid="{00000000-0005-0000-0000-00000D000000}"/>
    <cellStyle name="Total" xfId="14" builtinId="25" customBuiltin="1"/>
    <cellStyle name="Total 2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66675</xdr:rowOff>
    </xdr:from>
    <xdr:to>
      <xdr:col>1</xdr:col>
      <xdr:colOff>1819275</xdr:colOff>
      <xdr:row>2</xdr:row>
      <xdr:rowOff>523875</xdr:rowOff>
    </xdr:to>
    <xdr:pic>
      <xdr:nvPicPr>
        <xdr:cNvPr id="4110" name="Picture 2" descr="GrnComm_logo_2Spot_Coated">
          <a:extLst>
            <a:ext uri="{FF2B5EF4-FFF2-40B4-BE49-F238E27FC236}">
              <a16:creationId xmlns:a16="http://schemas.microsoft.com/office/drawing/2014/main" id="{F828A2EA-25E0-4A18-A835-FD1BF0BAC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66725"/>
          <a:ext cx="17907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1790700</xdr:colOff>
      <xdr:row>2</xdr:row>
      <xdr:rowOff>457200</xdr:rowOff>
    </xdr:to>
    <xdr:pic>
      <xdr:nvPicPr>
        <xdr:cNvPr id="1041" name="Picture 1" descr="GrnComm_logo_2Spot_Coated">
          <a:extLst>
            <a:ext uri="{FF2B5EF4-FFF2-40B4-BE49-F238E27FC236}">
              <a16:creationId xmlns:a16="http://schemas.microsoft.com/office/drawing/2014/main" id="{7E0E984A-BCD2-463C-90BC-1299F6BEF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"/>
          <a:ext cx="17907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1790700</xdr:colOff>
      <xdr:row>2</xdr:row>
      <xdr:rowOff>457200</xdr:rowOff>
    </xdr:to>
    <xdr:pic>
      <xdr:nvPicPr>
        <xdr:cNvPr id="3083" name="Picture 1" descr="GrnComm_logo_2Spot_Coated">
          <a:extLst>
            <a:ext uri="{FF2B5EF4-FFF2-40B4-BE49-F238E27FC236}">
              <a16:creationId xmlns:a16="http://schemas.microsoft.com/office/drawing/2014/main" id="{9012B19B-8E3E-45D4-99AB-ADB309CFC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"/>
          <a:ext cx="17907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1790700</xdr:colOff>
      <xdr:row>3</xdr:row>
      <xdr:rowOff>95250</xdr:rowOff>
    </xdr:to>
    <xdr:pic>
      <xdr:nvPicPr>
        <xdr:cNvPr id="2058" name="Picture 1" descr="GrnComm_logo_2Spot_Coated">
          <a:extLst>
            <a:ext uri="{FF2B5EF4-FFF2-40B4-BE49-F238E27FC236}">
              <a16:creationId xmlns:a16="http://schemas.microsoft.com/office/drawing/2014/main" id="{DABAB8C4-EB49-4FBE-9F93-6639A0AF1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17907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1790700</xdr:colOff>
      <xdr:row>0</xdr:row>
      <xdr:rowOff>457200</xdr:rowOff>
    </xdr:to>
    <xdr:pic>
      <xdr:nvPicPr>
        <xdr:cNvPr id="5130" name="Picture 2" descr="GrnComm_logo_2Spot_Coated">
          <a:extLst>
            <a:ext uri="{FF2B5EF4-FFF2-40B4-BE49-F238E27FC236}">
              <a16:creationId xmlns:a16="http://schemas.microsoft.com/office/drawing/2014/main" id="{8875CA12-07A6-4140-B42E-392DA25E9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search.greencommunitiesonline.org/" TargetMode="External"/><Relationship Id="rId1" Type="http://schemas.openxmlformats.org/officeDocument/2006/relationships/hyperlink" Target="http://www.greencommunitiesonline.org/tools/funding/loans/retrofit_audit_protocols.as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9"/>
  <sheetViews>
    <sheetView workbookViewId="0">
      <selection activeCell="B23" sqref="B23"/>
    </sheetView>
  </sheetViews>
  <sheetFormatPr defaultRowHeight="15.75"/>
  <cols>
    <col min="1" max="1" width="17" style="1" customWidth="1"/>
    <col min="2" max="2" width="126.5703125" style="2" customWidth="1"/>
    <col min="3" max="3" width="43.42578125" style="1" customWidth="1"/>
    <col min="4" max="4" width="31.85546875" style="1" customWidth="1"/>
    <col min="5" max="5" width="39.85546875" style="1" customWidth="1"/>
    <col min="6" max="6" width="8.5703125" style="1" customWidth="1"/>
    <col min="7" max="7" width="21.85546875" style="1" customWidth="1"/>
    <col min="8" max="16384" width="9.140625" style="1"/>
  </cols>
  <sheetData>
    <row r="1" spans="1:3">
      <c r="B1" s="281"/>
    </row>
    <row r="2" spans="1:3">
      <c r="A2" s="336"/>
      <c r="B2" s="337" t="s">
        <v>0</v>
      </c>
      <c r="C2" s="336"/>
    </row>
    <row r="3" spans="1:3" ht="114.75" customHeight="1" thickBot="1">
      <c r="B3" s="75"/>
    </row>
    <row r="4" spans="1:3" ht="16.5" thickBot="1">
      <c r="B4" s="248" t="s">
        <v>1</v>
      </c>
      <c r="C4" s="243"/>
    </row>
    <row r="5" spans="1:3">
      <c r="B5" s="245"/>
      <c r="C5" s="243"/>
    </row>
    <row r="6" spans="1:3">
      <c r="B6" s="245" t="s">
        <v>2</v>
      </c>
      <c r="C6" s="243"/>
    </row>
    <row r="7" spans="1:3">
      <c r="B7" s="246"/>
      <c r="C7" s="243"/>
    </row>
    <row r="8" spans="1:3">
      <c r="B8" s="246" t="s">
        <v>3</v>
      </c>
      <c r="C8" s="243"/>
    </row>
    <row r="9" spans="1:3">
      <c r="B9" s="246"/>
      <c r="C9" s="243"/>
    </row>
    <row r="10" spans="1:3">
      <c r="B10" s="246" t="s">
        <v>4</v>
      </c>
      <c r="C10" s="243"/>
    </row>
    <row r="11" spans="1:3">
      <c r="B11" s="245"/>
      <c r="C11" s="243"/>
    </row>
    <row r="12" spans="1:3" hidden="1">
      <c r="B12" s="246" t="s">
        <v>5</v>
      </c>
      <c r="C12" s="243"/>
    </row>
    <row r="13" spans="1:3" hidden="1">
      <c r="B13" s="359" t="s">
        <v>6</v>
      </c>
      <c r="C13" s="243"/>
    </row>
    <row r="14" spans="1:3" hidden="1">
      <c r="B14" s="359"/>
      <c r="C14" s="243"/>
    </row>
    <row r="15" spans="1:3" hidden="1">
      <c r="B15" s="246" t="s">
        <v>7</v>
      </c>
      <c r="C15" s="243"/>
    </row>
    <row r="16" spans="1:3" hidden="1">
      <c r="B16" s="359" t="s">
        <v>8</v>
      </c>
      <c r="C16" s="243"/>
    </row>
    <row r="17" spans="1:3" ht="16.5" thickBot="1">
      <c r="B17" s="247"/>
      <c r="C17" s="243"/>
    </row>
    <row r="18" spans="1:3" ht="176.25" customHeight="1">
      <c r="B18" s="244"/>
      <c r="C18" s="243"/>
    </row>
    <row r="19" spans="1:3">
      <c r="A19" s="336"/>
      <c r="B19" s="338"/>
      <c r="C19" s="336"/>
    </row>
  </sheetData>
  <phoneticPr fontId="0" type="noConversion"/>
  <hyperlinks>
    <hyperlink ref="B13" r:id="rId1" xr:uid="{00000000-0004-0000-0000-000000000000}"/>
    <hyperlink ref="B16" r:id="rId2" xr:uid="{00000000-0004-0000-0000-000001000000}"/>
  </hyperlinks>
  <pageMargins left="0.25" right="0.25" top="0.75" bottom="0.75" header="0.3" footer="0.3"/>
  <pageSetup scale="94" orientation="landscape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6"/>
  <sheetViews>
    <sheetView tabSelected="1" workbookViewId="0">
      <pane ySplit="7" topLeftCell="A17" activePane="bottomLeft" state="frozen"/>
      <selection pane="bottomLeft" activeCell="D19" sqref="D19"/>
    </sheetView>
  </sheetViews>
  <sheetFormatPr defaultRowHeight="12.75"/>
  <cols>
    <col min="1" max="1" width="40.140625" customWidth="1"/>
    <col min="2" max="2" width="31.28515625" customWidth="1"/>
    <col min="3" max="3" width="13" customWidth="1"/>
    <col min="4" max="4" width="8.7109375" customWidth="1"/>
    <col min="5" max="5" width="21.7109375" customWidth="1"/>
    <col min="6" max="6" width="35.85546875" customWidth="1"/>
    <col min="7" max="7" width="33.42578125" customWidth="1"/>
  </cols>
  <sheetData>
    <row r="1" spans="1:7" ht="13.5" thickBot="1"/>
    <row r="2" spans="1:7" ht="18">
      <c r="A2" s="114" t="s">
        <v>9</v>
      </c>
      <c r="B2" s="115"/>
      <c r="C2" s="116"/>
      <c r="D2" s="116"/>
      <c r="E2" s="116"/>
      <c r="F2" s="115"/>
      <c r="G2" s="117"/>
    </row>
    <row r="3" spans="1:7" ht="38.25" customHeight="1" thickBot="1">
      <c r="A3" s="322"/>
      <c r="B3" s="323"/>
      <c r="C3" s="324"/>
      <c r="D3" s="324"/>
      <c r="E3" s="324"/>
      <c r="F3" s="323"/>
      <c r="G3" s="325"/>
    </row>
    <row r="4" spans="1:7" ht="27" customHeight="1">
      <c r="A4" s="317" t="s">
        <v>10</v>
      </c>
      <c r="B4" s="318"/>
      <c r="C4" s="319"/>
      <c r="D4" s="319"/>
      <c r="E4" s="319"/>
      <c r="F4" s="318"/>
      <c r="G4" s="320"/>
    </row>
    <row r="5" spans="1:7" ht="18">
      <c r="A5" s="95"/>
      <c r="B5" s="96"/>
      <c r="C5" s="97"/>
      <c r="D5" s="97"/>
      <c r="E5" s="97"/>
      <c r="F5" s="96"/>
      <c r="G5" s="98"/>
    </row>
    <row r="6" spans="1:7" ht="15.75">
      <c r="A6" s="99" t="s">
        <v>11</v>
      </c>
      <c r="B6" s="174"/>
      <c r="C6" s="78"/>
      <c r="D6" s="78"/>
      <c r="E6" s="100" t="s">
        <v>12</v>
      </c>
      <c r="F6" s="175"/>
      <c r="G6" s="119"/>
    </row>
    <row r="7" spans="1:7" ht="15.75">
      <c r="A7" s="101" t="s">
        <v>13</v>
      </c>
      <c r="B7" s="174"/>
      <c r="C7" s="78"/>
      <c r="D7" s="78"/>
      <c r="E7" s="100" t="s">
        <v>14</v>
      </c>
      <c r="F7" s="175"/>
      <c r="G7" s="93"/>
    </row>
    <row r="8" spans="1:7" ht="15.75">
      <c r="A8" s="101" t="s">
        <v>15</v>
      </c>
      <c r="B8" s="174"/>
      <c r="C8" s="78"/>
      <c r="D8" s="78"/>
      <c r="E8" s="100" t="s">
        <v>16</v>
      </c>
      <c r="F8" s="175"/>
      <c r="G8" s="93"/>
    </row>
    <row r="9" spans="1:7" ht="15.75">
      <c r="A9" s="101" t="s">
        <v>17</v>
      </c>
      <c r="B9" s="174"/>
      <c r="C9" s="78"/>
      <c r="D9" s="78"/>
      <c r="E9" s="100" t="s">
        <v>17</v>
      </c>
      <c r="F9" s="175"/>
      <c r="G9" s="93"/>
    </row>
    <row r="10" spans="1:7" ht="15.75">
      <c r="A10" s="101" t="s">
        <v>18</v>
      </c>
      <c r="B10" s="174"/>
      <c r="C10" s="78"/>
      <c r="D10" s="78"/>
      <c r="E10" s="100" t="s">
        <v>18</v>
      </c>
      <c r="F10" s="176"/>
      <c r="G10" s="93"/>
    </row>
    <row r="11" spans="1:7" ht="15.75">
      <c r="A11" s="101" t="s">
        <v>19</v>
      </c>
      <c r="B11" s="174"/>
      <c r="C11" s="78"/>
      <c r="D11" s="78"/>
      <c r="E11" s="100" t="s">
        <v>19</v>
      </c>
      <c r="F11" s="175"/>
      <c r="G11" s="93"/>
    </row>
    <row r="12" spans="1:7" ht="15.75">
      <c r="A12" s="102"/>
      <c r="B12" s="103"/>
      <c r="C12" s="92"/>
      <c r="D12" s="92"/>
      <c r="E12" s="100" t="s">
        <v>20</v>
      </c>
      <c r="F12" s="175"/>
      <c r="G12" s="93"/>
    </row>
    <row r="13" spans="1:7" ht="15.75">
      <c r="A13" s="102"/>
      <c r="B13" s="103"/>
      <c r="C13" s="92"/>
      <c r="D13" s="92"/>
      <c r="E13" s="100" t="s">
        <v>21</v>
      </c>
      <c r="F13" s="175"/>
      <c r="G13" s="93"/>
    </row>
    <row r="14" spans="1:7" ht="15">
      <c r="A14" s="120"/>
      <c r="B14" s="121"/>
      <c r="C14" s="92"/>
      <c r="D14" s="92"/>
      <c r="E14" s="92"/>
      <c r="F14" s="121"/>
      <c r="G14" s="93"/>
    </row>
    <row r="15" spans="1:7" ht="16.5" thickBot="1">
      <c r="A15" s="309" t="s">
        <v>22</v>
      </c>
      <c r="B15" s="122"/>
      <c r="C15" s="122"/>
      <c r="D15" s="122"/>
      <c r="E15" s="122"/>
      <c r="F15" s="122" t="s">
        <v>23</v>
      </c>
      <c r="G15" s="123"/>
    </row>
    <row r="16" spans="1:7" ht="16.5" thickBot="1">
      <c r="A16" s="312"/>
      <c r="B16" s="327"/>
      <c r="C16" s="313"/>
      <c r="D16" s="313"/>
      <c r="E16" s="314"/>
      <c r="F16" s="327"/>
      <c r="G16" s="315"/>
    </row>
    <row r="17" spans="1:8" ht="15.75" thickBot="1">
      <c r="A17" s="109" t="s">
        <v>24</v>
      </c>
      <c r="B17" s="329"/>
      <c r="C17" s="105"/>
      <c r="D17" s="105"/>
      <c r="E17" s="301" t="s">
        <v>25</v>
      </c>
      <c r="F17" s="178"/>
      <c r="G17" s="93"/>
    </row>
    <row r="18" spans="1:8" ht="15.75" thickBot="1">
      <c r="A18" s="109" t="s">
        <v>26</v>
      </c>
      <c r="B18" s="335"/>
      <c r="C18" s="105"/>
      <c r="D18" s="105"/>
      <c r="E18" s="301"/>
      <c r="F18" s="108"/>
      <c r="G18" s="93"/>
    </row>
    <row r="19" spans="1:8" ht="21.75" customHeight="1" thickBot="1">
      <c r="A19" s="109" t="s">
        <v>27</v>
      </c>
      <c r="B19" s="329"/>
      <c r="C19" s="105"/>
      <c r="D19" s="105"/>
      <c r="E19" s="301" t="s">
        <v>28</v>
      </c>
      <c r="F19" s="304">
        <v>0</v>
      </c>
      <c r="G19" s="93"/>
    </row>
    <row r="20" spans="1:8" ht="15.75" thickBot="1">
      <c r="A20" s="109"/>
      <c r="B20" s="124"/>
      <c r="C20" s="105"/>
      <c r="D20" s="105"/>
      <c r="E20" s="301"/>
      <c r="F20" s="328"/>
      <c r="G20" s="93"/>
    </row>
    <row r="21" spans="1:8" ht="25.5" customHeight="1" thickBot="1">
      <c r="A21" s="109" t="s">
        <v>29</v>
      </c>
      <c r="B21" s="177">
        <f>SUM(B22+B23)</f>
        <v>0</v>
      </c>
      <c r="C21" s="107"/>
      <c r="D21" s="107"/>
      <c r="E21" s="301" t="s">
        <v>30</v>
      </c>
      <c r="F21" s="178"/>
      <c r="G21" s="93"/>
    </row>
    <row r="22" spans="1:8" ht="16.5" customHeight="1" thickBot="1">
      <c r="A22" s="300" t="s">
        <v>31</v>
      </c>
      <c r="B22" s="178">
        <v>0</v>
      </c>
      <c r="C22" s="107"/>
      <c r="D22" s="107"/>
      <c r="E22" s="301"/>
      <c r="F22" s="108"/>
      <c r="G22" s="93"/>
    </row>
    <row r="23" spans="1:8" ht="27" customHeight="1" thickBot="1">
      <c r="A23" s="300" t="s">
        <v>32</v>
      </c>
      <c r="B23" s="178">
        <v>0</v>
      </c>
      <c r="C23" s="107"/>
      <c r="D23" s="107"/>
      <c r="E23" s="301" t="s">
        <v>33</v>
      </c>
      <c r="F23" s="304">
        <v>0</v>
      </c>
      <c r="G23" s="93"/>
    </row>
    <row r="24" spans="1:8" ht="15.75" thickBot="1">
      <c r="A24" s="109"/>
      <c r="B24" s="108"/>
      <c r="C24" s="107"/>
      <c r="D24" s="107"/>
      <c r="E24" s="302"/>
      <c r="F24" s="108"/>
      <c r="G24" s="93"/>
    </row>
    <row r="25" spans="1:8" ht="26.25" thickBot="1">
      <c r="A25" s="109" t="s">
        <v>34</v>
      </c>
      <c r="B25" s="178"/>
      <c r="C25" s="107"/>
      <c r="D25" s="107"/>
      <c r="E25" s="303" t="s">
        <v>35</v>
      </c>
      <c r="F25" s="178"/>
      <c r="G25" s="93"/>
    </row>
    <row r="26" spans="1:8" ht="15.75" thickBot="1">
      <c r="A26" s="109"/>
      <c r="B26" s="108"/>
      <c r="C26" s="107"/>
      <c r="D26" s="107"/>
      <c r="E26" s="105"/>
      <c r="F26" s="92"/>
      <c r="G26" s="93"/>
    </row>
    <row r="27" spans="1:8" ht="39" thickBot="1">
      <c r="A27" s="109" t="s">
        <v>36</v>
      </c>
      <c r="B27" s="179"/>
      <c r="C27" s="107"/>
      <c r="D27" s="107"/>
      <c r="E27" s="110" t="s">
        <v>37</v>
      </c>
      <c r="F27" s="178"/>
      <c r="G27" s="93"/>
    </row>
    <row r="28" spans="1:8" ht="15.75" thickBot="1">
      <c r="A28" s="125"/>
      <c r="B28" s="108"/>
      <c r="C28" s="107"/>
      <c r="D28" s="107"/>
      <c r="E28" s="307"/>
      <c r="F28" s="308"/>
      <c r="G28" s="93"/>
    </row>
    <row r="29" spans="1:8" ht="89.25" customHeight="1" thickBot="1">
      <c r="A29" s="109" t="s">
        <v>38</v>
      </c>
      <c r="B29" s="178"/>
      <c r="C29" s="107"/>
      <c r="D29" s="107"/>
      <c r="E29" s="305" t="s">
        <v>39</v>
      </c>
      <c r="F29" s="178"/>
      <c r="G29" s="93"/>
    </row>
    <row r="30" spans="1:8" ht="15.75" thickBot="1">
      <c r="A30" s="126"/>
      <c r="B30" s="127"/>
      <c r="C30" s="128"/>
      <c r="D30" s="128"/>
      <c r="E30" s="128"/>
      <c r="F30" s="127"/>
      <c r="G30" s="113"/>
    </row>
    <row r="31" spans="1:8" ht="44.25" customHeight="1" thickBot="1">
      <c r="A31" s="129" t="s">
        <v>40</v>
      </c>
      <c r="B31" s="178"/>
      <c r="C31" s="128"/>
      <c r="D31" s="128"/>
      <c r="E31" s="306" t="s">
        <v>41</v>
      </c>
      <c r="F31" s="180">
        <v>0</v>
      </c>
      <c r="G31" s="326" t="e">
        <f>F31/B25</f>
        <v>#DIV/0!</v>
      </c>
      <c r="H31" s="107" t="s">
        <v>42</v>
      </c>
    </row>
    <row r="32" spans="1:8" ht="15">
      <c r="A32" s="126"/>
      <c r="B32" s="127"/>
      <c r="C32" s="128"/>
      <c r="D32" s="128"/>
      <c r="E32" s="128"/>
      <c r="F32" s="127"/>
      <c r="G32" s="113"/>
    </row>
    <row r="33" spans="1:7" ht="26.25" customHeight="1" thickBot="1">
      <c r="A33" s="109"/>
      <c r="B33" s="110" t="s">
        <v>43</v>
      </c>
      <c r="C33" s="111" t="s">
        <v>44</v>
      </c>
      <c r="D33" s="111"/>
      <c r="E33" s="112"/>
      <c r="F33" s="283" t="s">
        <v>45</v>
      </c>
      <c r="G33" s="93"/>
    </row>
    <row r="34" spans="1:7" ht="15">
      <c r="A34" s="101" t="s">
        <v>46</v>
      </c>
      <c r="B34" s="330"/>
      <c r="C34" s="333">
        <v>0</v>
      </c>
      <c r="D34" s="334" t="e">
        <f t="shared" ref="D34:D39" si="0">C34/$F$25</f>
        <v>#DIV/0!</v>
      </c>
      <c r="E34" s="284" t="s">
        <v>47</v>
      </c>
      <c r="F34" s="285"/>
      <c r="G34" s="93"/>
    </row>
    <row r="35" spans="1:7" ht="15">
      <c r="A35" s="101" t="s">
        <v>48</v>
      </c>
      <c r="B35" s="331"/>
      <c r="C35" s="333">
        <v>0</v>
      </c>
      <c r="D35" s="334" t="e">
        <f t="shared" si="0"/>
        <v>#DIV/0!</v>
      </c>
      <c r="E35" s="284" t="s">
        <v>47</v>
      </c>
      <c r="F35" s="286"/>
      <c r="G35" s="93"/>
    </row>
    <row r="36" spans="1:7" ht="15">
      <c r="A36" s="101" t="s">
        <v>49</v>
      </c>
      <c r="B36" s="331"/>
      <c r="C36" s="333">
        <v>0</v>
      </c>
      <c r="D36" s="334" t="e">
        <f t="shared" si="0"/>
        <v>#DIV/0!</v>
      </c>
      <c r="E36" s="284" t="s">
        <v>47</v>
      </c>
      <c r="F36" s="287"/>
      <c r="G36" s="93"/>
    </row>
    <row r="37" spans="1:7">
      <c r="A37" s="101" t="s">
        <v>50</v>
      </c>
      <c r="B37" s="331"/>
      <c r="C37" s="333">
        <v>0</v>
      </c>
      <c r="D37" s="334" t="e">
        <f t="shared" si="0"/>
        <v>#DIV/0!</v>
      </c>
      <c r="E37" s="284" t="s">
        <v>47</v>
      </c>
      <c r="F37" s="286"/>
      <c r="G37" s="104"/>
    </row>
    <row r="38" spans="1:7">
      <c r="A38" s="101" t="s">
        <v>51</v>
      </c>
      <c r="B38" s="331"/>
      <c r="C38" s="333">
        <v>0</v>
      </c>
      <c r="D38" s="334" t="e">
        <f t="shared" si="0"/>
        <v>#DIV/0!</v>
      </c>
      <c r="E38" s="284" t="s">
        <v>47</v>
      </c>
      <c r="F38" s="286"/>
      <c r="G38" s="104"/>
    </row>
    <row r="39" spans="1:7" ht="13.5" thickBot="1">
      <c r="A39" s="101" t="s">
        <v>52</v>
      </c>
      <c r="B39" s="332"/>
      <c r="C39" s="333">
        <v>0</v>
      </c>
      <c r="D39" s="334" t="e">
        <f t="shared" si="0"/>
        <v>#DIV/0!</v>
      </c>
      <c r="E39" s="284" t="s">
        <v>47</v>
      </c>
      <c r="F39" s="288"/>
      <c r="G39" s="104"/>
    </row>
    <row r="40" spans="1:7" ht="13.5" thickBot="1">
      <c r="A40" s="153"/>
      <c r="B40" s="6"/>
      <c r="C40" s="6"/>
      <c r="D40" s="6"/>
      <c r="E40" s="6"/>
      <c r="F40" s="6"/>
      <c r="G40" s="316"/>
    </row>
    <row r="41" spans="1:7" ht="15.75">
      <c r="A41" s="94" t="s">
        <v>53</v>
      </c>
      <c r="B41" s="131"/>
      <c r="C41" s="131"/>
      <c r="D41" s="131"/>
      <c r="E41" s="131"/>
      <c r="F41" s="131"/>
      <c r="G41" s="123"/>
    </row>
    <row r="42" spans="1:7" ht="16.5" thickBot="1">
      <c r="A42" s="130"/>
      <c r="B42" s="131"/>
      <c r="C42" s="131"/>
      <c r="D42" s="131"/>
      <c r="E42" s="131"/>
      <c r="F42" s="131"/>
      <c r="G42" s="123"/>
    </row>
    <row r="43" spans="1:7" ht="16.5" thickBot="1">
      <c r="A43" s="289"/>
      <c r="B43" s="290"/>
      <c r="C43" s="290"/>
      <c r="D43" s="290"/>
      <c r="E43" s="290"/>
      <c r="F43" s="290"/>
      <c r="G43" s="291"/>
    </row>
    <row r="44" spans="1:7" ht="39" thickBot="1">
      <c r="A44" s="5" t="s">
        <v>54</v>
      </c>
      <c r="B44" s="181">
        <v>0</v>
      </c>
      <c r="C44" s="78"/>
      <c r="D44" s="78"/>
      <c r="E44" s="310" t="s">
        <v>55</v>
      </c>
      <c r="F44" s="181">
        <v>0</v>
      </c>
      <c r="G44" s="104"/>
    </row>
    <row r="45" spans="1:7" ht="13.5" thickBot="1">
      <c r="A45" s="5"/>
      <c r="B45" s="292"/>
      <c r="C45" s="78"/>
      <c r="D45" s="78"/>
      <c r="E45" s="132"/>
      <c r="F45" s="118"/>
      <c r="G45" s="104"/>
    </row>
    <row r="46" spans="1:7" ht="26.25" thickBot="1">
      <c r="A46" s="5" t="s">
        <v>56</v>
      </c>
      <c r="B46" s="181">
        <f>B44-F44</f>
        <v>0</v>
      </c>
      <c r="C46" s="78"/>
      <c r="D46" s="78"/>
      <c r="E46" s="310" t="s">
        <v>57</v>
      </c>
      <c r="F46" s="181">
        <f>B46-B63</f>
        <v>0</v>
      </c>
      <c r="G46" s="104"/>
    </row>
    <row r="47" spans="1:7" ht="13.5" thickBot="1">
      <c r="A47" s="5"/>
      <c r="B47" s="292"/>
      <c r="C47" s="78"/>
      <c r="D47" s="78"/>
      <c r="E47" s="78"/>
      <c r="F47" s="118"/>
      <c r="G47" s="104"/>
    </row>
    <row r="48" spans="1:7" ht="38.25" customHeight="1" thickBot="1">
      <c r="A48" s="5" t="s">
        <v>58</v>
      </c>
      <c r="B48" s="178"/>
      <c r="C48" s="78"/>
      <c r="D48" s="78"/>
      <c r="E48" s="310" t="s">
        <v>59</v>
      </c>
      <c r="F48" s="182"/>
      <c r="G48" s="104"/>
    </row>
    <row r="49" spans="1:7" ht="13.5" thickBot="1">
      <c r="A49" s="5"/>
      <c r="B49" s="118"/>
      <c r="C49" s="118"/>
      <c r="D49" s="118"/>
      <c r="E49" s="118"/>
      <c r="F49" s="118"/>
      <c r="G49" s="104"/>
    </row>
    <row r="50" spans="1:7" ht="46.5" customHeight="1" thickBot="1">
      <c r="A50" s="311" t="s">
        <v>60</v>
      </c>
      <c r="B50" s="183">
        <v>0</v>
      </c>
      <c r="C50" s="118"/>
      <c r="D50" s="118"/>
      <c r="E50" s="106" t="s">
        <v>61</v>
      </c>
      <c r="F50" s="183">
        <v>0</v>
      </c>
      <c r="G50" s="104"/>
    </row>
    <row r="51" spans="1:7" ht="13.5" thickBot="1">
      <c r="A51" s="293"/>
      <c r="B51" s="118"/>
      <c r="C51" s="118"/>
      <c r="D51" s="118"/>
      <c r="E51" s="118"/>
      <c r="F51" s="118"/>
      <c r="G51" s="104"/>
    </row>
    <row r="52" spans="1:7" ht="44.25" customHeight="1" thickBot="1">
      <c r="A52" s="311" t="s">
        <v>62</v>
      </c>
      <c r="B52" s="178"/>
      <c r="C52" s="118"/>
      <c r="D52" s="118"/>
      <c r="E52" s="118"/>
      <c r="F52" s="118"/>
      <c r="G52" s="104"/>
    </row>
    <row r="53" spans="1:7">
      <c r="A53" s="5"/>
      <c r="B53" s="118"/>
      <c r="C53" s="118"/>
      <c r="D53" s="118"/>
      <c r="E53" s="118"/>
      <c r="F53" s="118"/>
      <c r="G53" s="104"/>
    </row>
    <row r="54" spans="1:7">
      <c r="A54" s="133" t="s">
        <v>63</v>
      </c>
      <c r="B54" s="118"/>
      <c r="C54" s="118"/>
      <c r="D54" s="118"/>
      <c r="E54" s="118"/>
      <c r="F54" s="118"/>
      <c r="G54" s="104"/>
    </row>
    <row r="55" spans="1:7">
      <c r="A55" s="133"/>
      <c r="B55" s="118"/>
      <c r="C55" s="118"/>
      <c r="D55" s="118"/>
      <c r="E55" s="118"/>
      <c r="F55" s="118"/>
      <c r="G55" s="104"/>
    </row>
    <row r="56" spans="1:7" ht="25.5">
      <c r="A56" s="134" t="s">
        <v>64</v>
      </c>
      <c r="B56" s="135" t="s">
        <v>65</v>
      </c>
      <c r="C56" s="135" t="s">
        <v>66</v>
      </c>
      <c r="D56" s="135"/>
      <c r="E56" s="136" t="s">
        <v>67</v>
      </c>
      <c r="F56" s="135" t="s">
        <v>68</v>
      </c>
      <c r="G56" s="294"/>
    </row>
    <row r="57" spans="1:7">
      <c r="A57" s="321"/>
      <c r="B57" s="295">
        <v>0</v>
      </c>
      <c r="C57" s="296">
        <v>0</v>
      </c>
      <c r="D57" s="296"/>
      <c r="E57" s="295"/>
      <c r="F57" s="297" t="s">
        <v>69</v>
      </c>
      <c r="G57" s="298"/>
    </row>
    <row r="58" spans="1:7">
      <c r="A58" s="321"/>
      <c r="B58" s="295">
        <v>0</v>
      </c>
      <c r="C58" s="296">
        <v>0</v>
      </c>
      <c r="D58" s="296"/>
      <c r="E58" s="295">
        <v>0</v>
      </c>
      <c r="F58" s="297" t="s">
        <v>69</v>
      </c>
      <c r="G58" s="298"/>
    </row>
    <row r="59" spans="1:7">
      <c r="A59" s="321"/>
      <c r="B59" s="295">
        <v>0</v>
      </c>
      <c r="C59" s="296">
        <v>0</v>
      </c>
      <c r="D59" s="296"/>
      <c r="E59" s="295">
        <v>0</v>
      </c>
      <c r="F59" s="297" t="s">
        <v>69</v>
      </c>
      <c r="G59" s="298"/>
    </row>
    <row r="60" spans="1:7">
      <c r="A60" s="321"/>
      <c r="B60" s="295">
        <v>0</v>
      </c>
      <c r="C60" s="296">
        <v>0</v>
      </c>
      <c r="D60" s="296"/>
      <c r="E60" s="295">
        <v>0</v>
      </c>
      <c r="F60" s="297" t="s">
        <v>69</v>
      </c>
      <c r="G60" s="298"/>
    </row>
    <row r="61" spans="1:7">
      <c r="A61" s="321"/>
      <c r="B61" s="295">
        <v>0</v>
      </c>
      <c r="C61" s="296">
        <v>0</v>
      </c>
      <c r="D61" s="296"/>
      <c r="E61" s="295">
        <v>0</v>
      </c>
      <c r="F61" s="297" t="s">
        <v>69</v>
      </c>
      <c r="G61" s="298"/>
    </row>
    <row r="62" spans="1:7">
      <c r="A62" s="321"/>
      <c r="B62" s="295">
        <v>0</v>
      </c>
      <c r="C62" s="296">
        <v>0</v>
      </c>
      <c r="D62" s="296"/>
      <c r="E62" s="295">
        <v>0</v>
      </c>
      <c r="F62" s="297" t="s">
        <v>69</v>
      </c>
      <c r="G62" s="298"/>
    </row>
    <row r="63" spans="1:7" ht="13.5" thickBot="1">
      <c r="A63" s="184" t="s">
        <v>70</v>
      </c>
      <c r="B63" s="137">
        <f>SUM(B57:B62)</f>
        <v>0</v>
      </c>
      <c r="C63" s="138"/>
      <c r="D63" s="138"/>
      <c r="E63" s="139"/>
      <c r="F63" s="140"/>
      <c r="G63" s="141"/>
    </row>
    <row r="64" spans="1:7" ht="13.5" thickBot="1">
      <c r="A64" s="142"/>
      <c r="B64" s="143"/>
      <c r="C64" s="144"/>
      <c r="D64" s="144"/>
      <c r="E64" s="144"/>
      <c r="F64" s="143"/>
      <c r="G64" s="145"/>
    </row>
    <row r="65" spans="1:7">
      <c r="A65" s="146"/>
      <c r="B65" s="147"/>
      <c r="C65" s="77"/>
      <c r="D65" s="77"/>
      <c r="E65" s="77"/>
      <c r="F65" s="147"/>
      <c r="G65" s="77"/>
    </row>
    <row r="66" spans="1:7">
      <c r="A66" s="77"/>
      <c r="B66" s="77"/>
      <c r="C66" s="77"/>
      <c r="D66" s="77"/>
      <c r="E66" s="77"/>
      <c r="F66" s="147"/>
      <c r="G66" s="77"/>
    </row>
  </sheetData>
  <phoneticPr fontId="12" type="noConversion"/>
  <dataValidations count="6">
    <dataValidation type="list" allowBlank="1" showInputMessage="1" showErrorMessage="1" sqref="B52" xr:uid="{00000000-0002-0000-0100-000000000000}">
      <formula1>"Yes---explain---&gt;, No"</formula1>
    </dataValidation>
    <dataValidation type="list" allowBlank="1" showInputMessage="1" showErrorMessage="1" sqref="B34:B39 G40" xr:uid="{00000000-0002-0000-0100-000001000000}">
      <formula1>"tenant, owner"</formula1>
    </dataValidation>
    <dataValidation type="list" allowBlank="1" showInputMessage="1" showErrorMessage="1" sqref="F21" xr:uid="{00000000-0002-0000-0100-000002000000}">
      <formula1>"&gt;80% of AMI, &gt;60% but &lt; 80% of AMI, &lt; 60% of AMI"</formula1>
    </dataValidation>
    <dataValidation type="list" allowBlank="1" showInputMessage="1" showErrorMessage="1" sqref="F17" xr:uid="{00000000-0002-0000-0100-000003000000}">
      <formula1>"Senior, Family, Supportive, Individuals, Mixed"</formula1>
    </dataValidation>
    <dataValidation type="list" allowBlank="1" showInputMessage="1" showErrorMessage="1" sqref="B17" xr:uid="{00000000-0002-0000-0100-000004000000}">
      <formula1>"Flats/Garden, Townhouse, Walk-up, Low/Mid Rise, High-rise"</formula1>
    </dataValidation>
    <dataValidation type="list" allowBlank="1" showInputMessage="1" showErrorMessage="1" sqref="B19:B20" xr:uid="{00000000-0002-0000-0100-000005000000}">
      <formula1>"1, 2, 3, 4, 4+"</formula1>
    </dataValidation>
  </dataValidations>
  <printOptions horizontalCentered="1"/>
  <pageMargins left="0.75" right="0.75" top="1" bottom="1" header="0.5" footer="0.5"/>
  <pageSetup scale="37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0"/>
  <sheetViews>
    <sheetView workbookViewId="0">
      <selection activeCell="E26" sqref="E26"/>
    </sheetView>
  </sheetViews>
  <sheetFormatPr defaultRowHeight="15"/>
  <cols>
    <col min="1" max="1" width="43.5703125" style="165" customWidth="1"/>
    <col min="2" max="2" width="19.42578125" style="165" customWidth="1"/>
    <col min="3" max="3" width="5.28515625" style="165" customWidth="1"/>
    <col min="4" max="4" width="5.7109375" style="165" customWidth="1"/>
    <col min="5" max="5" width="36.5703125" style="165" customWidth="1"/>
    <col min="6" max="6" width="21.42578125" style="159" customWidth="1"/>
    <col min="7" max="7" width="4.85546875" style="159" customWidth="1"/>
    <col min="8" max="8" width="27" style="159" customWidth="1"/>
    <col min="9" max="11" width="9.140625" style="159"/>
    <col min="12" max="12" width="9.140625" style="165"/>
    <col min="13" max="13" width="38.42578125" style="165" customWidth="1"/>
    <col min="14" max="16384" width="9.140625" style="165"/>
  </cols>
  <sheetData>
    <row r="1" spans="1:5" ht="18.75">
      <c r="A1" s="339"/>
    </row>
    <row r="2" spans="1:5" ht="18.75">
      <c r="A2" s="340" t="s">
        <v>71</v>
      </c>
      <c r="B2" s="154"/>
      <c r="C2" s="166"/>
      <c r="D2" s="166"/>
      <c r="E2" s="154"/>
    </row>
    <row r="3" spans="1:5" ht="39.75" customHeight="1" thickBot="1">
      <c r="A3" s="159"/>
      <c r="B3" s="155"/>
      <c r="C3" s="167"/>
      <c r="D3" s="167"/>
      <c r="E3" s="155"/>
    </row>
    <row r="4" spans="1:5" ht="35.25" customHeight="1" thickBot="1">
      <c r="A4" s="264" t="s">
        <v>72</v>
      </c>
      <c r="B4" s="250"/>
      <c r="C4" s="167"/>
      <c r="D4" s="257" t="s">
        <v>73</v>
      </c>
      <c r="E4" s="256" t="s">
        <v>74</v>
      </c>
    </row>
    <row r="5" spans="1:5" ht="18.75" customHeight="1" thickTop="1" thickBot="1">
      <c r="A5" s="265" t="s">
        <v>75</v>
      </c>
      <c r="B5" s="266">
        <f>'Step1-THRESHOLD SCREENING'!B25</f>
        <v>0</v>
      </c>
      <c r="C5" s="167"/>
      <c r="D5" s="258"/>
      <c r="E5" s="259"/>
    </row>
    <row r="6" spans="1:5" ht="18.75" customHeight="1" thickBot="1">
      <c r="A6" s="265"/>
      <c r="B6" s="267"/>
      <c r="C6" s="167"/>
      <c r="D6" s="251"/>
      <c r="E6" s="252" t="s">
        <v>76</v>
      </c>
    </row>
    <row r="7" spans="1:5" ht="15.75" thickBot="1">
      <c r="A7" s="268" t="s">
        <v>77</v>
      </c>
      <c r="B7" s="269">
        <f>2012-'Step1-THRESHOLD SCREENING'!B27</f>
        <v>2012</v>
      </c>
      <c r="C7" s="167"/>
      <c r="D7" s="253"/>
      <c r="E7" s="254"/>
    </row>
    <row r="8" spans="1:5" s="169" customFormat="1" ht="15.75" thickBot="1">
      <c r="A8" s="270"/>
      <c r="B8" s="271"/>
      <c r="C8" s="168"/>
      <c r="D8" s="251"/>
      <c r="E8" s="252" t="s">
        <v>78</v>
      </c>
    </row>
    <row r="9" spans="1:5" ht="15.75" thickBot="1">
      <c r="A9" s="268" t="s">
        <v>79</v>
      </c>
      <c r="B9" s="272">
        <f>2012-'Step1-THRESHOLD SCREENING'!F27</f>
        <v>2012</v>
      </c>
      <c r="C9" s="167"/>
      <c r="D9" s="253"/>
      <c r="E9" s="252"/>
    </row>
    <row r="10" spans="1:5" ht="15.75" thickBot="1">
      <c r="A10" s="268"/>
      <c r="B10" s="273"/>
      <c r="C10" s="167"/>
      <c r="D10" s="251"/>
      <c r="E10" s="252" t="s">
        <v>80</v>
      </c>
    </row>
    <row r="11" spans="1:5" ht="15.75" thickBot="1">
      <c r="A11" s="274" t="s">
        <v>81</v>
      </c>
      <c r="B11" s="275">
        <f>'Step1-THRESHOLD SCREENING'!B31</f>
        <v>0</v>
      </c>
      <c r="C11" s="167"/>
      <c r="D11" s="253"/>
      <c r="E11" s="252"/>
    </row>
    <row r="12" spans="1:5" ht="15.75" thickBot="1">
      <c r="A12" s="276"/>
      <c r="B12" s="273"/>
      <c r="C12" s="167"/>
      <c r="D12" s="251"/>
      <c r="E12" s="252" t="s">
        <v>82</v>
      </c>
    </row>
    <row r="13" spans="1:5" ht="15.75" thickBot="1">
      <c r="A13" s="268" t="s">
        <v>83</v>
      </c>
      <c r="B13" s="277">
        <f>'Step1-THRESHOLD SCREENING'!B46</f>
        <v>0</v>
      </c>
      <c r="C13" s="167"/>
      <c r="D13" s="253"/>
      <c r="E13" s="252"/>
    </row>
    <row r="14" spans="1:5" ht="15.75" thickBot="1">
      <c r="A14" s="276"/>
      <c r="B14" s="273"/>
      <c r="C14" s="167"/>
      <c r="D14" s="255"/>
      <c r="E14" s="252" t="s">
        <v>84</v>
      </c>
    </row>
    <row r="15" spans="1:5" ht="15.75" thickBot="1">
      <c r="A15" s="268" t="s">
        <v>85</v>
      </c>
      <c r="B15" s="278" t="e">
        <f>'Step1-THRESHOLD SCREENING'!G31</f>
        <v>#DIV/0!</v>
      </c>
      <c r="C15" s="170"/>
      <c r="D15" s="253"/>
      <c r="E15" s="252"/>
    </row>
    <row r="16" spans="1:5" ht="15.75" thickBot="1">
      <c r="A16" s="276"/>
      <c r="B16" s="273"/>
      <c r="C16" s="167"/>
      <c r="D16" s="255"/>
      <c r="E16" s="252" t="s">
        <v>86</v>
      </c>
    </row>
    <row r="17" spans="1:5" ht="15.75" thickBot="1">
      <c r="A17" s="268" t="s">
        <v>87</v>
      </c>
      <c r="B17" s="278">
        <f>'Step1-THRESHOLD SCREENING'!F50</f>
        <v>0</v>
      </c>
      <c r="C17" s="170"/>
      <c r="D17" s="260"/>
      <c r="E17" s="261"/>
    </row>
    <row r="18" spans="1:5" ht="21" thickBot="1">
      <c r="A18" s="279"/>
      <c r="B18" s="299" t="e">
        <f>B17/B5</f>
        <v>#DIV/0!</v>
      </c>
      <c r="C18" s="173" t="s">
        <v>88</v>
      </c>
      <c r="D18" s="262">
        <f>SUM(D6:D16)</f>
        <v>0</v>
      </c>
      <c r="E18" s="263" t="s">
        <v>89</v>
      </c>
    </row>
    <row r="19" spans="1:5" ht="20.25">
      <c r="A19" s="159"/>
      <c r="B19" s="158"/>
      <c r="C19" s="173"/>
      <c r="D19" s="280"/>
      <c r="E19" s="280"/>
    </row>
    <row r="20" spans="1:5" ht="20.25">
      <c r="A20" s="159"/>
      <c r="B20" s="158"/>
      <c r="C20" s="173"/>
      <c r="D20" s="280"/>
      <c r="E20" s="280"/>
    </row>
    <row r="21" spans="1:5" ht="15.75" thickBot="1">
      <c r="A21" s="156" t="s">
        <v>90</v>
      </c>
      <c r="B21" s="172"/>
      <c r="C21" s="159"/>
    </row>
    <row r="22" spans="1:5" ht="15.75" thickTop="1">
      <c r="A22" s="159" t="s">
        <v>91</v>
      </c>
      <c r="B22" s="159">
        <v>1.1000000000000001</v>
      </c>
      <c r="C22" s="159"/>
      <c r="D22" s="159"/>
      <c r="E22" s="159"/>
    </row>
    <row r="23" spans="1:5">
      <c r="A23" s="159" t="s">
        <v>92</v>
      </c>
      <c r="B23" s="159">
        <v>10</v>
      </c>
      <c r="C23" s="159"/>
      <c r="D23" s="159"/>
      <c r="E23" s="159"/>
    </row>
    <row r="24" spans="1:5">
      <c r="A24" s="159" t="s">
        <v>93</v>
      </c>
      <c r="B24" s="160">
        <v>0.03</v>
      </c>
      <c r="C24" s="159"/>
      <c r="D24" s="159"/>
      <c r="E24" s="159"/>
    </row>
    <row r="25" spans="1:5">
      <c r="A25" s="155" t="s">
        <v>94</v>
      </c>
      <c r="B25" s="161">
        <f>(B17/B22)/(PMT(B24/12,B23*12,-1)*12)</f>
        <v>0</v>
      </c>
      <c r="C25" s="159"/>
      <c r="D25" s="159"/>
      <c r="E25" s="159"/>
    </row>
    <row r="26" spans="1:5">
      <c r="A26" s="159"/>
      <c r="B26" s="159"/>
      <c r="C26" s="159"/>
      <c r="D26" s="159"/>
      <c r="E26" s="159"/>
    </row>
    <row r="27" spans="1:5">
      <c r="A27" s="155" t="s">
        <v>95</v>
      </c>
      <c r="B27" s="159"/>
      <c r="C27" s="159"/>
      <c r="D27" s="159"/>
      <c r="E27" s="159"/>
    </row>
    <row r="28" spans="1:5">
      <c r="A28" s="159" t="s">
        <v>96</v>
      </c>
      <c r="B28" s="162">
        <v>0</v>
      </c>
      <c r="C28" s="159"/>
      <c r="D28" s="159"/>
      <c r="E28" s="159"/>
    </row>
    <row r="29" spans="1:5">
      <c r="A29" s="159" t="s">
        <v>97</v>
      </c>
      <c r="B29" s="162">
        <v>0</v>
      </c>
      <c r="C29" s="159"/>
      <c r="D29" s="159"/>
      <c r="E29" s="159"/>
    </row>
    <row r="30" spans="1:5">
      <c r="A30" s="159" t="s">
        <v>98</v>
      </c>
      <c r="B30" s="162">
        <v>0</v>
      </c>
      <c r="C30" s="159"/>
      <c r="D30" s="159"/>
      <c r="E30" s="159"/>
    </row>
    <row r="31" spans="1:5">
      <c r="A31" s="157" t="s">
        <v>99</v>
      </c>
      <c r="B31" s="161">
        <f>SUM(B28:B30)</f>
        <v>0</v>
      </c>
      <c r="C31" s="159"/>
      <c r="D31" s="159"/>
      <c r="E31" s="159"/>
    </row>
    <row r="32" spans="1:5">
      <c r="A32" s="159"/>
      <c r="B32" s="163"/>
      <c r="C32" s="159"/>
      <c r="D32" s="159"/>
      <c r="E32" s="159"/>
    </row>
    <row r="33" spans="1:5" ht="15.75" thickBot="1">
      <c r="A33" s="156" t="s">
        <v>100</v>
      </c>
      <c r="B33" s="171"/>
      <c r="C33" s="159"/>
      <c r="D33" s="159"/>
      <c r="E33" s="159"/>
    </row>
    <row r="34" spans="1:5" ht="15.75" thickTop="1">
      <c r="A34" s="159" t="s">
        <v>101</v>
      </c>
      <c r="B34" s="162">
        <f>B31</f>
        <v>0</v>
      </c>
      <c r="C34" s="159"/>
      <c r="D34" s="159"/>
      <c r="E34" s="159"/>
    </row>
    <row r="35" spans="1:5">
      <c r="A35" s="159" t="s">
        <v>102</v>
      </c>
      <c r="B35" s="162">
        <f>B17</f>
        <v>0</v>
      </c>
      <c r="C35" s="159"/>
      <c r="D35" s="159"/>
      <c r="E35" s="159"/>
    </row>
    <row r="36" spans="1:5">
      <c r="A36" s="159" t="s">
        <v>103</v>
      </c>
      <c r="B36" s="162">
        <f>B25</f>
        <v>0</v>
      </c>
      <c r="C36" s="159"/>
      <c r="D36" s="159"/>
      <c r="E36" s="159"/>
    </row>
    <row r="37" spans="1:5">
      <c r="A37" s="159" t="s">
        <v>104</v>
      </c>
      <c r="B37" s="162">
        <v>0</v>
      </c>
      <c r="C37" s="159"/>
      <c r="D37" s="159"/>
      <c r="E37" s="159"/>
    </row>
    <row r="38" spans="1:5">
      <c r="A38" s="164" t="s">
        <v>70</v>
      </c>
      <c r="B38" s="161">
        <f>SUM(B34:B36)</f>
        <v>0</v>
      </c>
      <c r="C38" s="159"/>
      <c r="D38" s="159"/>
      <c r="E38" s="159"/>
    </row>
    <row r="39" spans="1:5">
      <c r="A39" s="159"/>
      <c r="B39" s="159"/>
      <c r="C39" s="159"/>
      <c r="D39" s="159"/>
      <c r="E39" s="159"/>
    </row>
    <row r="40" spans="1:5">
      <c r="A40" s="159"/>
      <c r="B40" s="159"/>
      <c r="C40" s="159"/>
      <c r="D40" s="159"/>
      <c r="E40" s="159"/>
    </row>
  </sheetData>
  <phoneticPr fontId="12" type="noConversion"/>
  <pageMargins left="0.75" right="0.75" top="1" bottom="1" header="0.5" footer="0.5"/>
  <pageSetup scale="76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0"/>
  <sheetViews>
    <sheetView workbookViewId="0">
      <selection activeCell="A6" sqref="A6"/>
    </sheetView>
  </sheetViews>
  <sheetFormatPr defaultRowHeight="12.75"/>
  <cols>
    <col min="1" max="1" width="34.28515625" customWidth="1"/>
    <col min="2" max="2" width="11.28515625" bestFit="1" customWidth="1"/>
    <col min="3" max="4" width="12.28515625" bestFit="1" customWidth="1"/>
    <col min="5" max="5" width="10.140625" customWidth="1"/>
    <col min="6" max="6" width="9.85546875" customWidth="1"/>
    <col min="11" max="11" width="12.28515625" bestFit="1" customWidth="1"/>
  </cols>
  <sheetData>
    <row r="1" spans="1:10" ht="15.75">
      <c r="A1" s="216" t="s">
        <v>105</v>
      </c>
      <c r="B1" s="217"/>
      <c r="C1" s="217"/>
      <c r="D1" s="217"/>
      <c r="E1" s="217"/>
      <c r="F1" s="217"/>
      <c r="G1" s="217"/>
      <c r="H1" s="217"/>
      <c r="I1" s="217"/>
      <c r="J1" s="217"/>
    </row>
    <row r="2" spans="1:10" s="220" customFormat="1" ht="15.75">
      <c r="A2" s="218"/>
      <c r="B2" s="219"/>
      <c r="C2" s="219"/>
      <c r="D2" s="219"/>
      <c r="E2" s="219"/>
      <c r="F2" s="219"/>
      <c r="G2" s="219"/>
      <c r="H2" s="219"/>
      <c r="I2" s="219"/>
      <c r="J2" s="219"/>
    </row>
    <row r="3" spans="1:10">
      <c r="A3" s="76"/>
      <c r="C3" t="s">
        <v>106</v>
      </c>
      <c r="D3" s="79"/>
      <c r="F3" t="s">
        <v>107</v>
      </c>
      <c r="G3" s="80">
        <v>0.02</v>
      </c>
      <c r="H3" t="s">
        <v>108</v>
      </c>
    </row>
    <row r="4" spans="1:10">
      <c r="A4" s="76"/>
      <c r="C4" t="s">
        <v>109</v>
      </c>
      <c r="D4" s="282"/>
      <c r="F4" t="s">
        <v>110</v>
      </c>
      <c r="G4" s="80">
        <v>0.03</v>
      </c>
      <c r="H4" t="s">
        <v>111</v>
      </c>
    </row>
    <row r="5" spans="1:10" ht="13.5" thickBot="1">
      <c r="A5" s="76"/>
      <c r="G5" s="80"/>
    </row>
    <row r="6" spans="1:10">
      <c r="B6" s="341" t="s">
        <v>112</v>
      </c>
      <c r="C6" s="342"/>
      <c r="D6" s="342"/>
      <c r="E6" s="342"/>
      <c r="F6" s="343" t="s">
        <v>113</v>
      </c>
      <c r="G6" s="342"/>
      <c r="H6" s="342"/>
      <c r="I6" s="342"/>
      <c r="J6" s="344"/>
    </row>
    <row r="7" spans="1:10">
      <c r="B7" s="152">
        <v>2008</v>
      </c>
      <c r="C7" s="82">
        <v>2009</v>
      </c>
      <c r="D7" s="82">
        <v>2010</v>
      </c>
      <c r="E7" s="82">
        <v>2011</v>
      </c>
      <c r="F7" s="81" t="s">
        <v>114</v>
      </c>
      <c r="G7" s="82" t="s">
        <v>115</v>
      </c>
      <c r="H7" s="82" t="s">
        <v>116</v>
      </c>
      <c r="I7" s="82" t="s">
        <v>117</v>
      </c>
      <c r="J7" s="223" t="s">
        <v>118</v>
      </c>
    </row>
    <row r="8" spans="1:10">
      <c r="A8" s="76" t="s">
        <v>119</v>
      </c>
      <c r="B8" s="224"/>
      <c r="C8" s="150"/>
      <c r="D8" s="150"/>
      <c r="E8" s="150"/>
      <c r="F8" s="149"/>
      <c r="G8" s="150"/>
      <c r="H8" s="150"/>
      <c r="I8" s="150"/>
      <c r="J8" s="225"/>
    </row>
    <row r="9" spans="1:10">
      <c r="A9" t="s">
        <v>120</v>
      </c>
      <c r="B9" s="224">
        <v>0</v>
      </c>
      <c r="C9" s="150">
        <v>0</v>
      </c>
      <c r="D9" s="150">
        <v>0</v>
      </c>
      <c r="E9" s="150">
        <v>0</v>
      </c>
      <c r="F9" s="149">
        <f>E9*(1+$G$3)</f>
        <v>0</v>
      </c>
      <c r="G9" s="150">
        <f>F9*(1+$G$3)</f>
        <v>0</v>
      </c>
      <c r="H9" s="150">
        <f>G9*(1+$G$3)</f>
        <v>0</v>
      </c>
      <c r="I9" s="150">
        <f t="shared" ref="G9:J11" si="0">H9*(1+$G$3)</f>
        <v>0</v>
      </c>
      <c r="J9" s="225">
        <f t="shared" si="0"/>
        <v>0</v>
      </c>
    </row>
    <row r="10" spans="1:10">
      <c r="A10" t="s">
        <v>121</v>
      </c>
      <c r="B10" s="224">
        <v>0</v>
      </c>
      <c r="C10" s="150">
        <v>0</v>
      </c>
      <c r="D10" s="150">
        <v>0</v>
      </c>
      <c r="E10" s="150">
        <v>0</v>
      </c>
      <c r="F10" s="149"/>
      <c r="G10" s="150">
        <f>F10*(1+$G$3)</f>
        <v>0</v>
      </c>
      <c r="H10" s="150">
        <f t="shared" si="0"/>
        <v>0</v>
      </c>
      <c r="I10" s="150">
        <f t="shared" si="0"/>
        <v>0</v>
      </c>
      <c r="J10" s="225">
        <f t="shared" si="0"/>
        <v>0</v>
      </c>
    </row>
    <row r="11" spans="1:10">
      <c r="A11" t="s">
        <v>122</v>
      </c>
      <c r="B11" s="224">
        <v>0</v>
      </c>
      <c r="C11" s="150">
        <v>0</v>
      </c>
      <c r="D11" s="150">
        <v>0</v>
      </c>
      <c r="E11" s="150">
        <v>0</v>
      </c>
      <c r="F11" s="149">
        <f>E11*(1+$G$3)</f>
        <v>0</v>
      </c>
      <c r="G11" s="150">
        <f t="shared" si="0"/>
        <v>0</v>
      </c>
      <c r="H11" s="150">
        <f t="shared" si="0"/>
        <v>0</v>
      </c>
      <c r="I11" s="150">
        <f t="shared" si="0"/>
        <v>0</v>
      </c>
      <c r="J11" s="225">
        <f t="shared" si="0"/>
        <v>0</v>
      </c>
    </row>
    <row r="12" spans="1:10">
      <c r="A12" s="76" t="s">
        <v>123</v>
      </c>
      <c r="B12" s="226">
        <f>SUM(B9:B11)</f>
        <v>0</v>
      </c>
      <c r="C12" s="221">
        <f>SUM(C9:C11)</f>
        <v>0</v>
      </c>
      <c r="D12" s="221">
        <f>SUM(D9:D11)</f>
        <v>0</v>
      </c>
      <c r="E12" s="221">
        <f>SUM(E9:E11)</f>
        <v>0</v>
      </c>
      <c r="F12" s="221">
        <f>SUM(F9:F11)</f>
        <v>0</v>
      </c>
      <c r="G12" s="222"/>
      <c r="H12" s="222">
        <f>SUM(H9:H11)</f>
        <v>0</v>
      </c>
      <c r="I12" s="222">
        <f>SUM(I9:I11)</f>
        <v>0</v>
      </c>
      <c r="J12" s="227">
        <f>SUM(J9:J11)</f>
        <v>0</v>
      </c>
    </row>
    <row r="13" spans="1:10">
      <c r="B13" s="224"/>
      <c r="C13" s="150"/>
      <c r="D13" s="150"/>
      <c r="E13" s="150"/>
      <c r="F13" s="149"/>
      <c r="G13" s="150"/>
      <c r="H13" s="150"/>
      <c r="I13" s="150"/>
      <c r="J13" s="225"/>
    </row>
    <row r="14" spans="1:10">
      <c r="A14" s="76" t="s">
        <v>124</v>
      </c>
      <c r="B14" s="224"/>
      <c r="C14" s="150"/>
      <c r="D14" s="150"/>
      <c r="E14" s="150"/>
      <c r="F14" s="149"/>
      <c r="G14" s="150"/>
      <c r="H14" s="150"/>
      <c r="I14" s="150"/>
      <c r="J14" s="225"/>
    </row>
    <row r="15" spans="1:10">
      <c r="A15" t="s">
        <v>125</v>
      </c>
      <c r="B15" s="224">
        <v>0</v>
      </c>
      <c r="C15" s="150">
        <v>0</v>
      </c>
      <c r="D15" s="150">
        <v>0</v>
      </c>
      <c r="E15" s="150">
        <v>0</v>
      </c>
      <c r="F15" s="149"/>
      <c r="G15" s="150">
        <f t="shared" ref="G15:J22" si="1">F15*(1+$G$4)</f>
        <v>0</v>
      </c>
      <c r="H15" s="150">
        <f t="shared" si="1"/>
        <v>0</v>
      </c>
      <c r="I15" s="150">
        <f t="shared" si="1"/>
        <v>0</v>
      </c>
      <c r="J15" s="225">
        <f t="shared" si="1"/>
        <v>0</v>
      </c>
    </row>
    <row r="16" spans="1:10">
      <c r="A16" t="s">
        <v>126</v>
      </c>
      <c r="B16" s="224">
        <v>0</v>
      </c>
      <c r="C16" s="150">
        <v>0</v>
      </c>
      <c r="D16" s="150">
        <v>0</v>
      </c>
      <c r="E16" s="150">
        <v>0</v>
      </c>
      <c r="F16" s="149">
        <f>E16*(1+$G$4)</f>
        <v>0</v>
      </c>
      <c r="G16" s="150">
        <f>F16*(1+$G$4)</f>
        <v>0</v>
      </c>
      <c r="H16" s="150">
        <f t="shared" si="1"/>
        <v>0</v>
      </c>
      <c r="I16" s="150">
        <f t="shared" si="1"/>
        <v>0</v>
      </c>
      <c r="J16" s="225">
        <f t="shared" si="1"/>
        <v>0</v>
      </c>
    </row>
    <row r="17" spans="1:10">
      <c r="A17" t="s">
        <v>127</v>
      </c>
      <c r="B17" s="224">
        <v>0</v>
      </c>
      <c r="C17" s="150">
        <v>0</v>
      </c>
      <c r="D17" s="150">
        <v>0</v>
      </c>
      <c r="E17" s="150">
        <v>0</v>
      </c>
      <c r="F17" s="149">
        <f>E17*(1+$G$4)</f>
        <v>0</v>
      </c>
      <c r="G17" s="150">
        <f t="shared" si="1"/>
        <v>0</v>
      </c>
      <c r="H17" s="150">
        <f t="shared" si="1"/>
        <v>0</v>
      </c>
      <c r="I17" s="150">
        <f t="shared" si="1"/>
        <v>0</v>
      </c>
      <c r="J17" s="225">
        <f t="shared" si="1"/>
        <v>0</v>
      </c>
    </row>
    <row r="18" spans="1:10">
      <c r="A18" t="s">
        <v>128</v>
      </c>
      <c r="B18" s="224">
        <v>0</v>
      </c>
      <c r="C18" s="150">
        <v>0</v>
      </c>
      <c r="D18" s="150">
        <v>0</v>
      </c>
      <c r="E18" s="150">
        <v>0</v>
      </c>
      <c r="F18" s="149"/>
      <c r="G18" s="150">
        <f t="shared" si="1"/>
        <v>0</v>
      </c>
      <c r="H18" s="150">
        <f t="shared" si="1"/>
        <v>0</v>
      </c>
      <c r="I18" s="150">
        <f t="shared" si="1"/>
        <v>0</v>
      </c>
      <c r="J18" s="225">
        <f t="shared" si="1"/>
        <v>0</v>
      </c>
    </row>
    <row r="19" spans="1:10">
      <c r="A19" t="s">
        <v>129</v>
      </c>
      <c r="B19" s="224">
        <v>0</v>
      </c>
      <c r="C19" s="150">
        <v>0</v>
      </c>
      <c r="D19" s="150">
        <v>0</v>
      </c>
      <c r="E19" s="150">
        <v>0</v>
      </c>
      <c r="F19" s="149">
        <f>E19*(1+$G$4)</f>
        <v>0</v>
      </c>
      <c r="G19" s="150">
        <f t="shared" si="1"/>
        <v>0</v>
      </c>
      <c r="H19" s="150">
        <f t="shared" si="1"/>
        <v>0</v>
      </c>
      <c r="I19" s="150">
        <f t="shared" si="1"/>
        <v>0</v>
      </c>
      <c r="J19" s="225">
        <f t="shared" si="1"/>
        <v>0</v>
      </c>
    </row>
    <row r="20" spans="1:10">
      <c r="A20" t="s">
        <v>130</v>
      </c>
      <c r="B20" s="224">
        <v>0</v>
      </c>
      <c r="C20" s="150">
        <v>0</v>
      </c>
      <c r="D20" s="150">
        <v>0</v>
      </c>
      <c r="E20" s="150">
        <v>0</v>
      </c>
      <c r="F20" s="149"/>
      <c r="G20" s="150">
        <f t="shared" si="1"/>
        <v>0</v>
      </c>
      <c r="H20" s="150">
        <f t="shared" si="1"/>
        <v>0</v>
      </c>
      <c r="I20" s="150">
        <f t="shared" si="1"/>
        <v>0</v>
      </c>
      <c r="J20" s="225">
        <f t="shared" si="1"/>
        <v>0</v>
      </c>
    </row>
    <row r="21" spans="1:10">
      <c r="A21" t="s">
        <v>131</v>
      </c>
      <c r="B21" s="224">
        <v>0</v>
      </c>
      <c r="C21" s="150">
        <v>0</v>
      </c>
      <c r="D21" s="150">
        <v>0</v>
      </c>
      <c r="E21" s="150">
        <v>0</v>
      </c>
      <c r="F21" s="149">
        <f>E21*(1+$G$4)</f>
        <v>0</v>
      </c>
      <c r="G21" s="150">
        <f t="shared" si="1"/>
        <v>0</v>
      </c>
      <c r="H21" s="150">
        <f t="shared" si="1"/>
        <v>0</v>
      </c>
      <c r="I21" s="150">
        <f t="shared" si="1"/>
        <v>0</v>
      </c>
      <c r="J21" s="225">
        <f t="shared" si="1"/>
        <v>0</v>
      </c>
    </row>
    <row r="22" spans="1:10">
      <c r="A22" t="s">
        <v>132</v>
      </c>
      <c r="B22" s="224">
        <v>0</v>
      </c>
      <c r="C22" s="150">
        <v>0</v>
      </c>
      <c r="D22" s="150">
        <v>0</v>
      </c>
      <c r="E22" s="150">
        <v>0</v>
      </c>
      <c r="F22" s="149">
        <f>E22*(1+$G$4)</f>
        <v>0</v>
      </c>
      <c r="G22" s="150">
        <f t="shared" si="1"/>
        <v>0</v>
      </c>
      <c r="H22" s="150">
        <f t="shared" si="1"/>
        <v>0</v>
      </c>
      <c r="I22" s="150">
        <f t="shared" si="1"/>
        <v>0</v>
      </c>
      <c r="J22" s="225">
        <f t="shared" si="1"/>
        <v>0</v>
      </c>
    </row>
    <row r="23" spans="1:10">
      <c r="A23" t="s">
        <v>133</v>
      </c>
      <c r="B23" s="224">
        <v>0</v>
      </c>
      <c r="C23" s="149">
        <v>0</v>
      </c>
      <c r="D23" s="149">
        <v>0</v>
      </c>
      <c r="E23" s="149">
        <v>0</v>
      </c>
      <c r="F23" s="149">
        <f>E23*(1+$G$4)</f>
        <v>0</v>
      </c>
      <c r="G23" s="150">
        <f>F23*(1+$G$4)</f>
        <v>0</v>
      </c>
      <c r="H23" s="150">
        <f>G23*(1+$G$4)</f>
        <v>0</v>
      </c>
      <c r="I23" s="150">
        <f>H23*(1+$G$4)</f>
        <v>0</v>
      </c>
      <c r="J23" s="225">
        <f>I23*(1+$G$4)</f>
        <v>0</v>
      </c>
    </row>
    <row r="24" spans="1:10">
      <c r="B24" s="224"/>
      <c r="C24" s="150"/>
      <c r="D24" s="150"/>
      <c r="E24" s="150"/>
      <c r="F24" s="149"/>
      <c r="G24" s="150"/>
      <c r="H24" s="150"/>
      <c r="I24" s="150"/>
      <c r="J24" s="225"/>
    </row>
    <row r="25" spans="1:10">
      <c r="A25" s="76" t="s">
        <v>134</v>
      </c>
      <c r="B25" s="226">
        <f t="shared" ref="B25:J25" si="2">SUM(B15:B24)</f>
        <v>0</v>
      </c>
      <c r="C25" s="221">
        <f t="shared" si="2"/>
        <v>0</v>
      </c>
      <c r="D25" s="221">
        <f t="shared" si="2"/>
        <v>0</v>
      </c>
      <c r="E25" s="221">
        <f t="shared" si="2"/>
        <v>0</v>
      </c>
      <c r="F25" s="221">
        <f t="shared" si="2"/>
        <v>0</v>
      </c>
      <c r="G25" s="222">
        <f t="shared" si="2"/>
        <v>0</v>
      </c>
      <c r="H25" s="222">
        <f t="shared" si="2"/>
        <v>0</v>
      </c>
      <c r="I25" s="222">
        <f t="shared" si="2"/>
        <v>0</v>
      </c>
      <c r="J25" s="227">
        <f t="shared" si="2"/>
        <v>0</v>
      </c>
    </row>
    <row r="26" spans="1:10">
      <c r="A26" s="76" t="s">
        <v>135</v>
      </c>
      <c r="B26" s="224">
        <f t="shared" ref="B26:J26" si="3">B12-B25</f>
        <v>0</v>
      </c>
      <c r="C26" s="150">
        <f t="shared" si="3"/>
        <v>0</v>
      </c>
      <c r="D26" s="150">
        <f t="shared" si="3"/>
        <v>0</v>
      </c>
      <c r="E26" s="150">
        <f t="shared" si="3"/>
        <v>0</v>
      </c>
      <c r="F26" s="149">
        <f t="shared" si="3"/>
        <v>0</v>
      </c>
      <c r="G26" s="150">
        <f t="shared" si="3"/>
        <v>0</v>
      </c>
      <c r="H26" s="150">
        <f t="shared" si="3"/>
        <v>0</v>
      </c>
      <c r="I26" s="150">
        <f t="shared" si="3"/>
        <v>0</v>
      </c>
      <c r="J26" s="225">
        <f t="shared" si="3"/>
        <v>0</v>
      </c>
    </row>
    <row r="27" spans="1:10">
      <c r="A27" t="s">
        <v>136</v>
      </c>
      <c r="B27" s="224">
        <f>B23</f>
        <v>0</v>
      </c>
      <c r="C27" s="150">
        <f t="shared" ref="C27:J27" si="4">C23</f>
        <v>0</v>
      </c>
      <c r="D27" s="150">
        <f>D23</f>
        <v>0</v>
      </c>
      <c r="E27" s="150">
        <f>E23</f>
        <v>0</v>
      </c>
      <c r="F27" s="149">
        <f>F23</f>
        <v>0</v>
      </c>
      <c r="G27" s="150">
        <f>G23</f>
        <v>0</v>
      </c>
      <c r="H27" s="150">
        <f t="shared" si="4"/>
        <v>0</v>
      </c>
      <c r="I27" s="150">
        <f t="shared" si="4"/>
        <v>0</v>
      </c>
      <c r="J27" s="225">
        <f t="shared" si="4"/>
        <v>0</v>
      </c>
    </row>
    <row r="28" spans="1:10">
      <c r="A28" t="s">
        <v>137</v>
      </c>
      <c r="B28" s="224">
        <v>0</v>
      </c>
      <c r="C28" s="150">
        <v>0</v>
      </c>
      <c r="D28" s="150">
        <v>0</v>
      </c>
      <c r="E28" s="150">
        <v>0</v>
      </c>
      <c r="F28" s="149">
        <v>0</v>
      </c>
      <c r="G28" s="150">
        <v>0</v>
      </c>
      <c r="H28" s="150">
        <v>0</v>
      </c>
      <c r="I28" s="150">
        <v>0</v>
      </c>
      <c r="J28" s="225">
        <v>0</v>
      </c>
    </row>
    <row r="29" spans="1:10">
      <c r="A29" t="s">
        <v>138</v>
      </c>
      <c r="B29" s="224">
        <v>0</v>
      </c>
      <c r="C29" s="150">
        <v>0</v>
      </c>
      <c r="D29" s="150">
        <v>0</v>
      </c>
      <c r="E29" s="150">
        <v>0</v>
      </c>
      <c r="F29" s="149">
        <v>0</v>
      </c>
      <c r="G29" s="150">
        <v>0</v>
      </c>
      <c r="H29" s="150">
        <v>0</v>
      </c>
      <c r="I29" s="150">
        <v>0</v>
      </c>
      <c r="J29" s="225">
        <v>0</v>
      </c>
    </row>
    <row r="30" spans="1:10" ht="13.5" thickBot="1">
      <c r="A30" s="76" t="s">
        <v>139</v>
      </c>
      <c r="B30" s="228">
        <f>B26+B27-B28-B29</f>
        <v>0</v>
      </c>
      <c r="C30" s="229">
        <f t="shared" ref="C30:J30" si="5">C26+C27-C28-C29</f>
        <v>0</v>
      </c>
      <c r="D30" s="229">
        <f t="shared" si="5"/>
        <v>0</v>
      </c>
      <c r="E30" s="229">
        <f t="shared" si="5"/>
        <v>0</v>
      </c>
      <c r="F30" s="229">
        <f>F26+F27-F28-F29</f>
        <v>0</v>
      </c>
      <c r="G30" s="229">
        <f t="shared" si="5"/>
        <v>0</v>
      </c>
      <c r="H30" s="229">
        <f t="shared" si="5"/>
        <v>0</v>
      </c>
      <c r="I30" s="229">
        <f t="shared" si="5"/>
        <v>0</v>
      </c>
      <c r="J30" s="230">
        <f t="shared" si="5"/>
        <v>0</v>
      </c>
    </row>
    <row r="31" spans="1:10" ht="13.5" thickBot="1">
      <c r="B31" s="84"/>
      <c r="C31" s="84"/>
      <c r="D31" s="84"/>
      <c r="E31" s="84"/>
      <c r="F31" s="84"/>
      <c r="G31" s="84"/>
      <c r="H31" s="84"/>
      <c r="I31" s="84"/>
      <c r="J31" s="84"/>
    </row>
    <row r="32" spans="1:10">
      <c r="A32" s="242" t="s">
        <v>140</v>
      </c>
      <c r="B32" s="231">
        <v>0.15</v>
      </c>
      <c r="C32" s="232" t="s">
        <v>66</v>
      </c>
      <c r="D32" s="232" t="s">
        <v>141</v>
      </c>
      <c r="E32" s="233"/>
      <c r="F32" s="233">
        <f>F19*$B$32</f>
        <v>0</v>
      </c>
      <c r="G32" s="233">
        <f>G19*$B$32</f>
        <v>0</v>
      </c>
      <c r="H32" s="233">
        <f>H19*$B$32</f>
        <v>0</v>
      </c>
      <c r="I32" s="233">
        <f>I19*$B$32</f>
        <v>0</v>
      </c>
      <c r="J32" s="234">
        <f>J19*$B$32</f>
        <v>0</v>
      </c>
    </row>
    <row r="33" spans="1:11">
      <c r="A33" s="151" t="s">
        <v>142</v>
      </c>
      <c r="B33" s="83"/>
      <c r="C33" s="85">
        <v>0.03</v>
      </c>
      <c r="D33" s="83">
        <v>10</v>
      </c>
      <c r="E33" s="83"/>
      <c r="F33" s="83">
        <f>PMT(C33,D33,-B33)</f>
        <v>0</v>
      </c>
      <c r="G33" s="83">
        <f>F33</f>
        <v>0</v>
      </c>
      <c r="H33" s="83">
        <f>G33</f>
        <v>0</v>
      </c>
      <c r="I33" s="83">
        <f>H33</f>
        <v>0</v>
      </c>
      <c r="J33" s="235">
        <f>I33</f>
        <v>0</v>
      </c>
    </row>
    <row r="34" spans="1:11">
      <c r="A34" s="151" t="s">
        <v>143</v>
      </c>
      <c r="B34" s="86"/>
      <c r="C34" s="83"/>
      <c r="D34" s="83"/>
      <c r="E34" s="83"/>
      <c r="F34" s="87" t="e">
        <f>F32/F33</f>
        <v>#DIV/0!</v>
      </c>
      <c r="G34" s="87" t="e">
        <f>G32/G33</f>
        <v>#DIV/0!</v>
      </c>
      <c r="H34" s="87" t="e">
        <f>H32/H33</f>
        <v>#DIV/0!</v>
      </c>
      <c r="I34" s="87" t="e">
        <f>I32/I33</f>
        <v>#DIV/0!</v>
      </c>
      <c r="J34" s="236" t="e">
        <f>J32/J33</f>
        <v>#DIV/0!</v>
      </c>
    </row>
    <row r="35" spans="1:11">
      <c r="A35" s="151" t="s">
        <v>144</v>
      </c>
      <c r="B35" s="88"/>
      <c r="C35" s="83"/>
      <c r="D35" s="83"/>
      <c r="E35" s="83"/>
      <c r="F35" s="83">
        <f>F30+F32-F33</f>
        <v>0</v>
      </c>
      <c r="G35" s="83">
        <f>G30+G32-G33</f>
        <v>0</v>
      </c>
      <c r="H35" s="83">
        <f>H30+H32-H33</f>
        <v>0</v>
      </c>
      <c r="I35" s="83">
        <f>I30+I32-I33</f>
        <v>0</v>
      </c>
      <c r="J35" s="235">
        <f>J30+J32-J33</f>
        <v>0</v>
      </c>
      <c r="K35" s="89"/>
    </row>
    <row r="36" spans="1:11" ht="13.5" thickBot="1">
      <c r="A36" s="153" t="s">
        <v>145</v>
      </c>
      <c r="B36" s="237"/>
      <c r="C36" s="238"/>
      <c r="D36" s="238"/>
      <c r="E36" s="238"/>
      <c r="F36" s="238">
        <f>F32-F33</f>
        <v>0</v>
      </c>
      <c r="G36" s="238">
        <f>G32-G33</f>
        <v>0</v>
      </c>
      <c r="H36" s="238">
        <f>H32-H33</f>
        <v>0</v>
      </c>
      <c r="I36" s="238">
        <f>I32-I33</f>
        <v>0</v>
      </c>
      <c r="J36" s="239">
        <f>J32-J33</f>
        <v>0</v>
      </c>
      <c r="K36" s="90"/>
    </row>
    <row r="37" spans="1:11" ht="13.5" thickBot="1">
      <c r="B37" s="80"/>
      <c r="C37" s="84"/>
      <c r="D37" s="84"/>
      <c r="E37" s="84"/>
      <c r="F37" s="84"/>
      <c r="G37" s="84"/>
      <c r="H37" s="84"/>
      <c r="I37" s="84"/>
      <c r="J37" s="84"/>
      <c r="K37" s="90"/>
    </row>
    <row r="38" spans="1:11">
      <c r="A38" s="242" t="s">
        <v>146</v>
      </c>
      <c r="B38" s="231">
        <v>0.2</v>
      </c>
      <c r="C38" s="233"/>
      <c r="D38" s="233"/>
      <c r="E38" s="233"/>
      <c r="F38" s="233">
        <f>F19*$B$38</f>
        <v>0</v>
      </c>
      <c r="G38" s="233">
        <f>G19*$B$38</f>
        <v>0</v>
      </c>
      <c r="H38" s="233">
        <f>H19*$B$38</f>
        <v>0</v>
      </c>
      <c r="I38" s="233">
        <f>I19*$B$38</f>
        <v>0</v>
      </c>
      <c r="J38" s="234">
        <f>J19*$B$38</f>
        <v>0</v>
      </c>
      <c r="K38" s="90"/>
    </row>
    <row r="39" spans="1:11">
      <c r="A39" s="151" t="s">
        <v>142</v>
      </c>
      <c r="B39" s="83"/>
      <c r="C39" s="85">
        <v>0.03</v>
      </c>
      <c r="D39" s="83">
        <v>10</v>
      </c>
      <c r="E39" s="83"/>
      <c r="F39" s="83">
        <f>PMT(C39,D39,-B39)</f>
        <v>0</v>
      </c>
      <c r="G39" s="83">
        <f>F39</f>
        <v>0</v>
      </c>
      <c r="H39" s="83">
        <f>G39</f>
        <v>0</v>
      </c>
      <c r="I39" s="83">
        <f>H39</f>
        <v>0</v>
      </c>
      <c r="J39" s="235">
        <f>I39</f>
        <v>0</v>
      </c>
      <c r="K39" s="90"/>
    </row>
    <row r="40" spans="1:11">
      <c r="A40" s="151" t="s">
        <v>147</v>
      </c>
      <c r="B40" s="4"/>
      <c r="C40" s="4"/>
      <c r="D40" s="4"/>
      <c r="E40" s="4"/>
      <c r="F40" s="87" t="e">
        <f>F38/F39</f>
        <v>#DIV/0!</v>
      </c>
      <c r="G40" s="87" t="e">
        <f>G38/G39</f>
        <v>#DIV/0!</v>
      </c>
      <c r="H40" s="87" t="e">
        <f>H38/H39</f>
        <v>#DIV/0!</v>
      </c>
      <c r="I40" s="87" t="e">
        <f>I38/I39</f>
        <v>#DIV/0!</v>
      </c>
      <c r="J40" s="236" t="e">
        <f>J38/J39</f>
        <v>#DIV/0!</v>
      </c>
      <c r="K40" s="91"/>
    </row>
    <row r="41" spans="1:11">
      <c r="A41" s="151" t="s">
        <v>144</v>
      </c>
      <c r="B41" s="4"/>
      <c r="C41" s="4"/>
      <c r="D41" s="4"/>
      <c r="E41" s="4"/>
      <c r="F41" s="83">
        <f>F30+F38-F39</f>
        <v>0</v>
      </c>
      <c r="G41" s="83">
        <f>G30+G38-G39</f>
        <v>0</v>
      </c>
      <c r="H41" s="83">
        <f>H30+H38-H39</f>
        <v>0</v>
      </c>
      <c r="I41" s="83">
        <f>I30+I38-I39</f>
        <v>0</v>
      </c>
      <c r="J41" s="235">
        <f>J30+J38-J39</f>
        <v>0</v>
      </c>
      <c r="K41" s="90"/>
    </row>
    <row r="42" spans="1:11" ht="13.5" thickBot="1">
      <c r="A42" s="153" t="s">
        <v>145</v>
      </c>
      <c r="B42" s="6"/>
      <c r="C42" s="6"/>
      <c r="D42" s="6"/>
      <c r="E42" s="6"/>
      <c r="F42" s="240">
        <f>F38-F39</f>
        <v>0</v>
      </c>
      <c r="G42" s="240">
        <f>G38-G39</f>
        <v>0</v>
      </c>
      <c r="H42" s="240">
        <f>H38-H39</f>
        <v>0</v>
      </c>
      <c r="I42" s="240">
        <f>I38-I39</f>
        <v>0</v>
      </c>
      <c r="J42" s="241">
        <f>J38-J39</f>
        <v>0</v>
      </c>
    </row>
    <row r="43" spans="1:11" ht="13.5" thickBot="1">
      <c r="A43" s="3"/>
      <c r="B43" s="4"/>
      <c r="C43" s="4"/>
      <c r="D43" s="4"/>
      <c r="E43" s="4"/>
      <c r="F43" s="83"/>
      <c r="G43" s="83"/>
      <c r="H43" s="83"/>
      <c r="I43" s="83"/>
      <c r="J43" s="83"/>
    </row>
    <row r="44" spans="1:11">
      <c r="A44" s="242" t="s">
        <v>148</v>
      </c>
      <c r="B44" s="231">
        <v>0.25</v>
      </c>
      <c r="C44" s="232" t="s">
        <v>66</v>
      </c>
      <c r="D44" s="232" t="s">
        <v>141</v>
      </c>
      <c r="E44" s="233"/>
      <c r="F44" s="233">
        <f>F19*$B$32</f>
        <v>0</v>
      </c>
      <c r="G44" s="233">
        <f>G19*$B$32</f>
        <v>0</v>
      </c>
      <c r="H44" s="233">
        <f>H19*$B$32</f>
        <v>0</v>
      </c>
      <c r="I44" s="233">
        <f>I19*$B$32</f>
        <v>0</v>
      </c>
      <c r="J44" s="234">
        <f>J19*$B$32</f>
        <v>0</v>
      </c>
    </row>
    <row r="45" spans="1:11">
      <c r="A45" s="151" t="s">
        <v>142</v>
      </c>
      <c r="B45" s="83"/>
      <c r="C45" s="85">
        <v>0.03</v>
      </c>
      <c r="D45" s="83">
        <v>10</v>
      </c>
      <c r="E45" s="83"/>
      <c r="F45" s="83">
        <f>PMT(C45,D45,-B45)</f>
        <v>0</v>
      </c>
      <c r="G45" s="83">
        <f>F45</f>
        <v>0</v>
      </c>
      <c r="H45" s="83">
        <f>G45</f>
        <v>0</v>
      </c>
      <c r="I45" s="83">
        <f>H45</f>
        <v>0</v>
      </c>
      <c r="J45" s="235">
        <f>I45</f>
        <v>0</v>
      </c>
    </row>
    <row r="46" spans="1:11">
      <c r="A46" s="151" t="s">
        <v>143</v>
      </c>
      <c r="B46" s="86"/>
      <c r="C46" s="83"/>
      <c r="D46" s="83"/>
      <c r="E46" s="83"/>
      <c r="F46" s="87" t="e">
        <f>F44/F45</f>
        <v>#DIV/0!</v>
      </c>
      <c r="G46" s="87" t="e">
        <f>G44/G45</f>
        <v>#DIV/0!</v>
      </c>
      <c r="H46" s="87" t="e">
        <f>H44/H45</f>
        <v>#DIV/0!</v>
      </c>
      <c r="I46" s="87" t="e">
        <f>I44/I45</f>
        <v>#DIV/0!</v>
      </c>
      <c r="J46" s="236" t="e">
        <f>J44/J45</f>
        <v>#DIV/0!</v>
      </c>
    </row>
    <row r="47" spans="1:11">
      <c r="A47" s="151" t="s">
        <v>144</v>
      </c>
      <c r="B47" s="88"/>
      <c r="C47" s="83"/>
      <c r="D47" s="83"/>
      <c r="E47" s="83"/>
      <c r="F47" s="83">
        <f>F30+F44-F45</f>
        <v>0</v>
      </c>
      <c r="G47" s="83">
        <f>G30+G44-G45</f>
        <v>0</v>
      </c>
      <c r="H47" s="83">
        <f>H30+H44-H45</f>
        <v>0</v>
      </c>
      <c r="I47" s="83">
        <f>I30+I44-I45</f>
        <v>0</v>
      </c>
      <c r="J47" s="235">
        <f>J30+J44-J45</f>
        <v>0</v>
      </c>
    </row>
    <row r="48" spans="1:11" ht="13.5" thickBot="1">
      <c r="A48" s="153" t="s">
        <v>145</v>
      </c>
      <c r="B48" s="237"/>
      <c r="C48" s="238"/>
      <c r="D48" s="238"/>
      <c r="E48" s="238"/>
      <c r="F48" s="238">
        <f>F44-F45</f>
        <v>0</v>
      </c>
      <c r="G48" s="238">
        <f>G44-G45</f>
        <v>0</v>
      </c>
      <c r="H48" s="238">
        <f>H44-H45</f>
        <v>0</v>
      </c>
      <c r="I48" s="238">
        <f>I44-I45</f>
        <v>0</v>
      </c>
      <c r="J48" s="239">
        <f>J44-J45</f>
        <v>0</v>
      </c>
    </row>
    <row r="49" spans="1:10">
      <c r="A49" s="76"/>
      <c r="B49" s="84"/>
      <c r="C49" s="84"/>
      <c r="D49" s="84"/>
      <c r="E49" s="84"/>
      <c r="F49" s="84"/>
      <c r="G49" s="84"/>
      <c r="H49" s="84"/>
      <c r="I49" s="84"/>
      <c r="J49" s="84"/>
    </row>
    <row r="50" spans="1:10">
      <c r="A50" s="76"/>
      <c r="B50" s="84"/>
      <c r="C50" s="84"/>
      <c r="D50" s="84"/>
      <c r="E50" s="84"/>
    </row>
  </sheetData>
  <mergeCells count="2">
    <mergeCell ref="B6:E6"/>
    <mergeCell ref="F6:J6"/>
  </mergeCells>
  <phoneticPr fontId="12" type="noConversion"/>
  <pageMargins left="0.75" right="0.75" top="1" bottom="1" header="0.5" footer="0.5"/>
  <pageSetup scale="76" orientation="landscape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4"/>
  <sheetViews>
    <sheetView workbookViewId="0">
      <selection activeCell="H29" sqref="H29"/>
    </sheetView>
  </sheetViews>
  <sheetFormatPr defaultColWidth="8.85546875" defaultRowHeight="12.75"/>
  <cols>
    <col min="1" max="1" width="46.140625" style="7" customWidth="1"/>
    <col min="2" max="2" width="21.140625" style="11" customWidth="1"/>
    <col min="3" max="3" width="20.140625" style="7" customWidth="1"/>
    <col min="4" max="4" width="27.5703125" style="7" customWidth="1"/>
    <col min="5" max="5" width="21.140625" style="7" customWidth="1"/>
    <col min="6" max="6" width="12.7109375" style="7" customWidth="1"/>
    <col min="7" max="16384" width="8.85546875" style="7"/>
  </cols>
  <sheetData>
    <row r="1" spans="1:5" ht="39.75" customHeight="1"/>
    <row r="2" spans="1:5" ht="23.25">
      <c r="A2" s="212" t="s">
        <v>149</v>
      </c>
      <c r="B2" s="213"/>
      <c r="C2" s="214"/>
      <c r="D2" s="214"/>
      <c r="E2" s="214"/>
    </row>
    <row r="3" spans="1:5" ht="16.5" customHeight="1">
      <c r="A3" s="355" t="s">
        <v>150</v>
      </c>
      <c r="B3" s="355"/>
      <c r="C3" s="355" t="s">
        <v>151</v>
      </c>
      <c r="D3" s="355"/>
      <c r="E3" s="355"/>
    </row>
    <row r="4" spans="1:5" ht="24" customHeight="1" thickBot="1">
      <c r="B4" s="7"/>
    </row>
    <row r="5" spans="1:5" ht="15.75" thickTop="1">
      <c r="A5" s="215" t="s">
        <v>152</v>
      </c>
      <c r="B5" s="9"/>
      <c r="C5" s="10" t="s">
        <v>69</v>
      </c>
      <c r="D5" s="10"/>
      <c r="E5" s="10"/>
    </row>
    <row r="7" spans="1:5">
      <c r="A7" s="12" t="s">
        <v>153</v>
      </c>
      <c r="B7" s="187" t="s">
        <v>69</v>
      </c>
      <c r="C7" s="12" t="s">
        <v>154</v>
      </c>
      <c r="E7" s="186" t="s">
        <v>69</v>
      </c>
    </row>
    <row r="8" spans="1:5">
      <c r="A8" s="12" t="s">
        <v>16</v>
      </c>
      <c r="B8" s="187" t="s">
        <v>69</v>
      </c>
      <c r="C8" s="12" t="s">
        <v>25</v>
      </c>
      <c r="E8" s="185" t="s">
        <v>69</v>
      </c>
    </row>
    <row r="9" spans="1:5">
      <c r="A9" s="12" t="s">
        <v>155</v>
      </c>
      <c r="B9" s="187" t="s">
        <v>69</v>
      </c>
      <c r="C9" s="12" t="s">
        <v>156</v>
      </c>
      <c r="E9" s="185" t="s">
        <v>69</v>
      </c>
    </row>
    <row r="10" spans="1:5">
      <c r="A10" s="12" t="s">
        <v>157</v>
      </c>
      <c r="B10" s="187" t="s">
        <v>69</v>
      </c>
      <c r="C10" s="12" t="s">
        <v>158</v>
      </c>
      <c r="E10" s="210" t="s">
        <v>69</v>
      </c>
    </row>
    <row r="11" spans="1:5">
      <c r="A11" s="12" t="s">
        <v>159</v>
      </c>
      <c r="B11" s="185" t="s">
        <v>69</v>
      </c>
      <c r="C11" s="12" t="s">
        <v>160</v>
      </c>
      <c r="E11" s="211" t="s">
        <v>69</v>
      </c>
    </row>
    <row r="12" spans="1:5">
      <c r="A12" s="12" t="s">
        <v>161</v>
      </c>
      <c r="B12" s="185" t="s">
        <v>69</v>
      </c>
      <c r="C12" s="12"/>
    </row>
    <row r="13" spans="1:5">
      <c r="B13" s="7"/>
    </row>
    <row r="14" spans="1:5" ht="15.75" thickBot="1">
      <c r="A14" s="13" t="s">
        <v>162</v>
      </c>
      <c r="B14" s="14" t="s">
        <v>65</v>
      </c>
      <c r="C14" s="14" t="s">
        <v>66</v>
      </c>
      <c r="D14" s="15" t="s">
        <v>67</v>
      </c>
      <c r="E14" s="14" t="s">
        <v>68</v>
      </c>
    </row>
    <row r="15" spans="1:5">
      <c r="A15" s="188" t="s">
        <v>69</v>
      </c>
      <c r="B15" s="189">
        <v>0</v>
      </c>
      <c r="C15" s="190">
        <v>0</v>
      </c>
      <c r="D15" s="189">
        <v>0</v>
      </c>
      <c r="E15" s="191" t="s">
        <v>69</v>
      </c>
    </row>
    <row r="16" spans="1:5">
      <c r="A16" s="188" t="s">
        <v>69</v>
      </c>
      <c r="B16" s="189">
        <v>0</v>
      </c>
      <c r="C16" s="190">
        <v>0</v>
      </c>
      <c r="D16" s="189">
        <v>0</v>
      </c>
      <c r="E16" s="191" t="s">
        <v>69</v>
      </c>
    </row>
    <row r="17" spans="1:5">
      <c r="A17" s="188" t="s">
        <v>69</v>
      </c>
      <c r="B17" s="189">
        <v>0</v>
      </c>
      <c r="C17" s="190">
        <v>0</v>
      </c>
      <c r="D17" s="189">
        <v>0</v>
      </c>
      <c r="E17" s="191" t="s">
        <v>69</v>
      </c>
    </row>
    <row r="18" spans="1:5">
      <c r="A18" s="188" t="s">
        <v>69</v>
      </c>
      <c r="B18" s="189">
        <v>0</v>
      </c>
      <c r="C18" s="190">
        <v>0</v>
      </c>
      <c r="D18" s="189">
        <v>0</v>
      </c>
      <c r="E18" s="191" t="s">
        <v>69</v>
      </c>
    </row>
    <row r="19" spans="1:5">
      <c r="A19" s="192" t="s">
        <v>69</v>
      </c>
      <c r="B19" s="189">
        <v>0</v>
      </c>
      <c r="C19" s="190">
        <v>0</v>
      </c>
      <c r="D19" s="189">
        <v>0</v>
      </c>
      <c r="E19" s="191" t="s">
        <v>69</v>
      </c>
    </row>
    <row r="20" spans="1:5">
      <c r="A20" s="192" t="s">
        <v>69</v>
      </c>
      <c r="B20" s="189">
        <v>0</v>
      </c>
      <c r="C20" s="190">
        <v>0</v>
      </c>
      <c r="D20" s="189">
        <v>0</v>
      </c>
      <c r="E20" s="191" t="s">
        <v>69</v>
      </c>
    </row>
    <row r="21" spans="1:5" ht="15.75" thickBot="1">
      <c r="A21" s="16" t="s">
        <v>99</v>
      </c>
      <c r="B21" s="17">
        <f>SUM(B15:B20)</f>
        <v>0</v>
      </c>
      <c r="C21" s="18" t="s">
        <v>69</v>
      </c>
      <c r="D21" s="17">
        <f>SUM(D15:D20)</f>
        <v>0</v>
      </c>
      <c r="E21" s="19" t="s">
        <v>69</v>
      </c>
    </row>
    <row r="22" spans="1:5" ht="14.25" thickTop="1" thickBot="1"/>
    <row r="23" spans="1:5" ht="15.75" thickTop="1">
      <c r="A23" s="215" t="s">
        <v>163</v>
      </c>
      <c r="B23" s="9" t="s">
        <v>69</v>
      </c>
      <c r="C23" s="356" t="s">
        <v>69</v>
      </c>
      <c r="D23" s="356"/>
      <c r="E23" s="356"/>
    </row>
    <row r="24" spans="1:5" ht="18" thickBot="1">
      <c r="A24" s="20" t="s">
        <v>164</v>
      </c>
      <c r="B24" s="21"/>
      <c r="C24" s="22" t="s">
        <v>165</v>
      </c>
      <c r="D24" s="357"/>
      <c r="E24" s="357"/>
    </row>
    <row r="25" spans="1:5" ht="31.5" thickTop="1" thickBot="1">
      <c r="A25" s="23"/>
      <c r="B25" s="14" t="s">
        <v>106</v>
      </c>
      <c r="C25" s="15" t="s">
        <v>166</v>
      </c>
      <c r="D25" s="15" t="s">
        <v>69</v>
      </c>
      <c r="E25" s="15" t="s">
        <v>167</v>
      </c>
    </row>
    <row r="26" spans="1:5">
      <c r="A26" s="193" t="s">
        <v>168</v>
      </c>
      <c r="B26" s="194">
        <v>0</v>
      </c>
      <c r="C26" s="195">
        <v>0</v>
      </c>
      <c r="D26" s="24" t="s">
        <v>69</v>
      </c>
      <c r="E26">
        <f t="shared" ref="E26:E33" si="0">B26*C26*12</f>
        <v>0</v>
      </c>
    </row>
    <row r="27" spans="1:5">
      <c r="A27" s="196" t="s">
        <v>169</v>
      </c>
      <c r="B27" s="194">
        <v>0</v>
      </c>
      <c r="C27" s="195">
        <v>0</v>
      </c>
      <c r="D27" s="24" t="s">
        <v>69</v>
      </c>
      <c r="E27">
        <f t="shared" si="0"/>
        <v>0</v>
      </c>
    </row>
    <row r="28" spans="1:5">
      <c r="A28" s="196" t="s">
        <v>169</v>
      </c>
      <c r="B28" s="194">
        <v>0</v>
      </c>
      <c r="C28" s="195">
        <v>0</v>
      </c>
      <c r="D28" s="24" t="s">
        <v>69</v>
      </c>
      <c r="E28">
        <f t="shared" si="0"/>
        <v>0</v>
      </c>
    </row>
    <row r="29" spans="1:5">
      <c r="A29" s="196" t="s">
        <v>169</v>
      </c>
      <c r="B29" s="194">
        <v>0</v>
      </c>
      <c r="C29" s="195">
        <v>0</v>
      </c>
      <c r="D29" s="24" t="s">
        <v>69</v>
      </c>
      <c r="E29">
        <f t="shared" si="0"/>
        <v>0</v>
      </c>
    </row>
    <row r="30" spans="1:5">
      <c r="A30" s="196" t="s">
        <v>169</v>
      </c>
      <c r="B30" s="194">
        <v>0</v>
      </c>
      <c r="C30" s="195">
        <v>0</v>
      </c>
      <c r="D30" s="24" t="s">
        <v>69</v>
      </c>
      <c r="E30">
        <f t="shared" si="0"/>
        <v>0</v>
      </c>
    </row>
    <row r="31" spans="1:5">
      <c r="A31" s="196" t="s">
        <v>169</v>
      </c>
      <c r="B31" s="194">
        <v>0</v>
      </c>
      <c r="C31" s="195">
        <v>0</v>
      </c>
      <c r="D31" s="24" t="s">
        <v>69</v>
      </c>
      <c r="E31">
        <f t="shared" si="0"/>
        <v>0</v>
      </c>
    </row>
    <row r="32" spans="1:5">
      <c r="A32" s="196" t="s">
        <v>169</v>
      </c>
      <c r="B32" s="194">
        <v>0</v>
      </c>
      <c r="C32" s="195">
        <v>0</v>
      </c>
      <c r="D32" s="24" t="s">
        <v>69</v>
      </c>
      <c r="E32">
        <f t="shared" si="0"/>
        <v>0</v>
      </c>
    </row>
    <row r="33" spans="1:7">
      <c r="A33" s="196" t="s">
        <v>170</v>
      </c>
      <c r="B33" s="194">
        <v>0</v>
      </c>
      <c r="C33" s="195">
        <v>0</v>
      </c>
      <c r="D33" s="25" t="s">
        <v>69</v>
      </c>
      <c r="E33">
        <f t="shared" si="0"/>
        <v>0</v>
      </c>
    </row>
    <row r="34" spans="1:7" s="30" customFormat="1" ht="15.75" thickBot="1">
      <c r="A34" s="26" t="s">
        <v>171</v>
      </c>
      <c r="B34" s="27">
        <f>SUM(B26:B33)</f>
        <v>0</v>
      </c>
      <c r="C34" s="28"/>
      <c r="D34" s="29" t="s">
        <v>69</v>
      </c>
      <c r="E34" s="28">
        <f>SUM(E26:E33)</f>
        <v>0</v>
      </c>
      <c r="F34" s="7"/>
      <c r="G34" s="7"/>
    </row>
    <row r="35" spans="1:7" ht="13.5" thickTop="1">
      <c r="A35" s="12" t="s">
        <v>172</v>
      </c>
      <c r="B35" s="197">
        <v>0.05</v>
      </c>
      <c r="C35" s="24"/>
      <c r="D35" s="24" t="s">
        <v>69</v>
      </c>
      <c r="E35">
        <f>-E34*$B35</f>
        <v>0</v>
      </c>
    </row>
    <row r="36" spans="1:7">
      <c r="A36" s="12" t="s">
        <v>173</v>
      </c>
      <c r="B36" s="198">
        <v>0</v>
      </c>
      <c r="C36" s="24"/>
      <c r="D36" s="24" t="s">
        <v>69</v>
      </c>
      <c r="E36">
        <f>B36</f>
        <v>0</v>
      </c>
    </row>
    <row r="37" spans="1:7">
      <c r="A37" s="12" t="s">
        <v>174</v>
      </c>
      <c r="B37" s="198">
        <v>0</v>
      </c>
      <c r="C37" s="24"/>
      <c r="D37" s="24" t="s">
        <v>69</v>
      </c>
      <c r="E37">
        <f>B37</f>
        <v>0</v>
      </c>
    </row>
    <row r="38" spans="1:7">
      <c r="A38" s="12" t="s">
        <v>175</v>
      </c>
      <c r="B38" s="198">
        <v>0</v>
      </c>
      <c r="C38" s="24"/>
      <c r="D38" s="24" t="s">
        <v>69</v>
      </c>
      <c r="E38">
        <f>B38</f>
        <v>0</v>
      </c>
    </row>
    <row r="39" spans="1:7">
      <c r="A39" s="12" t="s">
        <v>176</v>
      </c>
      <c r="B39" s="198">
        <v>0</v>
      </c>
      <c r="C39" s="24"/>
      <c r="D39" s="24" t="s">
        <v>69</v>
      </c>
      <c r="E39">
        <f>B39</f>
        <v>0</v>
      </c>
    </row>
    <row r="40" spans="1:7" ht="15.75" thickBot="1">
      <c r="A40" s="26" t="s">
        <v>177</v>
      </c>
      <c r="B40" s="31" t="s">
        <v>69</v>
      </c>
      <c r="C40" s="31" t="s">
        <v>69</v>
      </c>
      <c r="D40" s="28" t="s">
        <v>69</v>
      </c>
      <c r="E40" s="28">
        <f>SUM(E34:E39)</f>
        <v>0</v>
      </c>
    </row>
    <row r="41" spans="1:7" ht="18.75" thickTop="1" thickBot="1">
      <c r="A41" s="20" t="s">
        <v>111</v>
      </c>
      <c r="B41" s="21"/>
      <c r="C41" s="22" t="s">
        <v>178</v>
      </c>
      <c r="D41" s="357"/>
      <c r="E41" s="357"/>
    </row>
    <row r="42" spans="1:7" ht="16.5" thickTop="1" thickBot="1">
      <c r="A42" s="32"/>
      <c r="B42" s="14" t="s">
        <v>179</v>
      </c>
      <c r="C42" s="15" t="s">
        <v>180</v>
      </c>
      <c r="D42" s="14" t="s">
        <v>179</v>
      </c>
      <c r="E42" s="15" t="s">
        <v>180</v>
      </c>
    </row>
    <row r="43" spans="1:7" ht="17.25">
      <c r="A43" s="33"/>
      <c r="B43" s="34"/>
      <c r="C43" s="35"/>
      <c r="D43" s="36" t="s">
        <v>181</v>
      </c>
      <c r="E43" s="209">
        <v>1.02</v>
      </c>
    </row>
    <row r="44" spans="1:7">
      <c r="A44" s="196" t="s">
        <v>125</v>
      </c>
      <c r="B44" s="198">
        <v>0</v>
      </c>
      <c r="C44" s="198">
        <f>B44</f>
        <v>0</v>
      </c>
      <c r="D44" s="37">
        <f>-B44</f>
        <v>0</v>
      </c>
      <c r="E44">
        <f>-C44*E$43</f>
        <v>0</v>
      </c>
      <c r="F44" s="24"/>
    </row>
    <row r="45" spans="1:7">
      <c r="A45" s="196" t="s">
        <v>129</v>
      </c>
      <c r="B45" s="198">
        <v>0</v>
      </c>
      <c r="C45" s="198">
        <f t="shared" ref="C45:C52" si="1">B45</f>
        <v>0</v>
      </c>
      <c r="D45" s="37">
        <f>-B45</f>
        <v>0</v>
      </c>
      <c r="E45" s="37">
        <f>-C45</f>
        <v>0</v>
      </c>
      <c r="F45" s="24"/>
    </row>
    <row r="46" spans="1:7">
      <c r="A46" s="196" t="s">
        <v>182</v>
      </c>
      <c r="B46" s="198">
        <v>0</v>
      </c>
      <c r="C46" s="198">
        <f t="shared" si="1"/>
        <v>0</v>
      </c>
      <c r="D46">
        <f t="shared" ref="D46:D52" si="2">-B46</f>
        <v>0</v>
      </c>
      <c r="E46">
        <f t="shared" ref="E46:E52" si="3">-C46*E$43</f>
        <v>0</v>
      </c>
      <c r="F46" s="24"/>
    </row>
    <row r="47" spans="1:7">
      <c r="A47" s="196" t="s">
        <v>183</v>
      </c>
      <c r="B47" s="198">
        <v>0</v>
      </c>
      <c r="C47" s="198">
        <f t="shared" si="1"/>
        <v>0</v>
      </c>
      <c r="D47">
        <f t="shared" si="2"/>
        <v>0</v>
      </c>
      <c r="E47">
        <f t="shared" si="3"/>
        <v>0</v>
      </c>
      <c r="F47" s="24"/>
    </row>
    <row r="48" spans="1:7">
      <c r="A48" s="196" t="s">
        <v>184</v>
      </c>
      <c r="B48" s="198">
        <v>0</v>
      </c>
      <c r="C48" s="198">
        <f t="shared" si="1"/>
        <v>0</v>
      </c>
      <c r="D48">
        <f t="shared" si="2"/>
        <v>0</v>
      </c>
      <c r="E48">
        <f t="shared" si="3"/>
        <v>0</v>
      </c>
      <c r="F48" s="24"/>
    </row>
    <row r="49" spans="1:9">
      <c r="A49" s="196" t="s">
        <v>185</v>
      </c>
      <c r="B49" s="198">
        <v>0</v>
      </c>
      <c r="C49" s="198">
        <f t="shared" si="1"/>
        <v>0</v>
      </c>
      <c r="D49">
        <f t="shared" si="2"/>
        <v>0</v>
      </c>
      <c r="E49">
        <f t="shared" si="3"/>
        <v>0</v>
      </c>
      <c r="F49" s="24"/>
    </row>
    <row r="50" spans="1:9">
      <c r="A50" s="196" t="s">
        <v>186</v>
      </c>
      <c r="B50" s="198">
        <v>0</v>
      </c>
      <c r="C50" s="198">
        <f t="shared" si="1"/>
        <v>0</v>
      </c>
      <c r="D50">
        <f t="shared" si="2"/>
        <v>0</v>
      </c>
      <c r="E50">
        <f t="shared" si="3"/>
        <v>0</v>
      </c>
      <c r="F50" s="24"/>
    </row>
    <row r="51" spans="1:9">
      <c r="A51" s="196" t="s">
        <v>187</v>
      </c>
      <c r="B51" s="198">
        <v>0</v>
      </c>
      <c r="C51" s="198">
        <f t="shared" si="1"/>
        <v>0</v>
      </c>
      <c r="D51">
        <f t="shared" si="2"/>
        <v>0</v>
      </c>
      <c r="E51">
        <f t="shared" si="3"/>
        <v>0</v>
      </c>
      <c r="F51" s="24"/>
    </row>
    <row r="52" spans="1:9">
      <c r="A52" s="196" t="s">
        <v>188</v>
      </c>
      <c r="B52" s="198">
        <v>0</v>
      </c>
      <c r="C52" s="198">
        <f t="shared" si="1"/>
        <v>0</v>
      </c>
      <c r="D52">
        <f t="shared" si="2"/>
        <v>0</v>
      </c>
      <c r="E52">
        <f t="shared" si="3"/>
        <v>0</v>
      </c>
      <c r="F52" s="24"/>
    </row>
    <row r="53" spans="1:9" ht="15.75" thickBot="1">
      <c r="A53" s="26" t="s">
        <v>83</v>
      </c>
      <c r="B53" s="38"/>
      <c r="C53" s="28"/>
      <c r="D53" s="28">
        <f>SUM(D40:D52)</f>
        <v>0</v>
      </c>
      <c r="E53" s="28">
        <f>SUM(E40:E52)</f>
        <v>1.02</v>
      </c>
      <c r="F53" s="24"/>
    </row>
    <row r="54" spans="1:9" ht="13.5" thickTop="1">
      <c r="A54" s="39" t="s">
        <v>189</v>
      </c>
      <c r="B54"/>
      <c r="C54"/>
      <c r="D54">
        <f>-B21</f>
        <v>0</v>
      </c>
      <c r="E54">
        <f>-C83-E70</f>
        <v>0</v>
      </c>
      <c r="F54" s="24"/>
    </row>
    <row r="55" spans="1:9" ht="15.75" thickBot="1">
      <c r="A55" s="26" t="s">
        <v>190</v>
      </c>
      <c r="B55" s="38"/>
      <c r="C55" s="28"/>
      <c r="D55" s="28">
        <f>IF(D54="-      ","-      ",D53+D54)</f>
        <v>0</v>
      </c>
      <c r="E55" s="28">
        <f>E53+E54</f>
        <v>1.02</v>
      </c>
      <c r="F55" s="24"/>
    </row>
    <row r="56" spans="1:9" customFormat="1" ht="14.25" thickTop="1" thickBot="1">
      <c r="G56" s="7"/>
      <c r="H56" s="7"/>
      <c r="I56" s="7"/>
    </row>
    <row r="57" spans="1:9" customFormat="1" ht="15.75" thickTop="1">
      <c r="A57" s="8" t="s">
        <v>191</v>
      </c>
      <c r="B57" s="10" t="s">
        <v>69</v>
      </c>
      <c r="C57" s="8" t="s">
        <v>192</v>
      </c>
      <c r="D57" s="10"/>
      <c r="E57" s="10"/>
      <c r="G57" s="7"/>
      <c r="H57" s="7"/>
      <c r="I57" s="7"/>
    </row>
    <row r="58" spans="1:9" customFormat="1">
      <c r="A58" s="40" t="s">
        <v>193</v>
      </c>
      <c r="B58" s="199">
        <v>7.4999999999999997E-2</v>
      </c>
      <c r="C58" s="12" t="s">
        <v>194</v>
      </c>
      <c r="D58" s="7"/>
      <c r="E58">
        <f>IF(E7="HUD Section 202",B59,0)</f>
        <v>0</v>
      </c>
    </row>
    <row r="59" spans="1:9" customFormat="1" ht="15">
      <c r="A59" s="41" t="s">
        <v>194</v>
      </c>
      <c r="B59" s="42">
        <f>IF(B12="Sale and Refinancing",(E53)/B58,0)</f>
        <v>0</v>
      </c>
      <c r="C59" s="40" t="str">
        <f t="shared" ref="C59:C64" si="4">A15</f>
        <v xml:space="preserve"> </v>
      </c>
      <c r="D59" s="43"/>
      <c r="E59">
        <f t="shared" ref="E59:E64" si="5">IF(E$58=0,0,-D15)</f>
        <v>0</v>
      </c>
    </row>
    <row r="60" spans="1:9" customFormat="1" ht="15.75" thickBot="1">
      <c r="A60" s="44" t="s">
        <v>195</v>
      </c>
      <c r="B60" s="200">
        <f>B59</f>
        <v>0</v>
      </c>
      <c r="C60" s="40" t="str">
        <f t="shared" si="4"/>
        <v xml:space="preserve"> </v>
      </c>
      <c r="D60" s="43"/>
      <c r="E60">
        <f t="shared" si="5"/>
        <v>0</v>
      </c>
    </row>
    <row r="61" spans="1:9" customFormat="1" ht="13.5" thickTop="1">
      <c r="A61" s="7"/>
      <c r="B61" s="11"/>
      <c r="C61" s="40" t="str">
        <f t="shared" si="4"/>
        <v xml:space="preserve"> </v>
      </c>
      <c r="D61" s="43"/>
      <c r="E61">
        <f t="shared" si="5"/>
        <v>0</v>
      </c>
    </row>
    <row r="62" spans="1:9" customFormat="1">
      <c r="A62" s="358" t="s">
        <v>196</v>
      </c>
      <c r="B62" s="358"/>
      <c r="C62" s="40" t="str">
        <f t="shared" si="4"/>
        <v xml:space="preserve"> </v>
      </c>
      <c r="D62" s="43"/>
      <c r="E62">
        <f t="shared" si="5"/>
        <v>0</v>
      </c>
    </row>
    <row r="63" spans="1:9" customFormat="1">
      <c r="A63" s="7"/>
      <c r="B63" s="11"/>
      <c r="C63" s="40" t="str">
        <f t="shared" si="4"/>
        <v xml:space="preserve"> </v>
      </c>
      <c r="D63" s="43"/>
      <c r="E63">
        <f t="shared" si="5"/>
        <v>0</v>
      </c>
    </row>
    <row r="64" spans="1:9" customFormat="1">
      <c r="A64" s="345" t="s">
        <v>197</v>
      </c>
      <c r="B64" s="346"/>
      <c r="C64" s="40" t="str">
        <f t="shared" si="4"/>
        <v xml:space="preserve"> </v>
      </c>
      <c r="D64" s="43"/>
      <c r="E64">
        <f t="shared" si="5"/>
        <v>0</v>
      </c>
    </row>
    <row r="65" spans="1:6" customFormat="1" ht="15.75" thickBot="1">
      <c r="A65" s="347"/>
      <c r="B65" s="348"/>
      <c r="C65" s="26" t="s">
        <v>198</v>
      </c>
      <c r="D65" s="28"/>
      <c r="E65" s="28">
        <f>IF(B103="Yes",SUM(E58:E64),0)</f>
        <v>0</v>
      </c>
    </row>
    <row r="66" spans="1:6" customFormat="1" ht="14.25" thickTop="1" thickBot="1">
      <c r="A66" s="7"/>
      <c r="B66" s="7"/>
      <c r="C66" s="7"/>
      <c r="D66" s="7"/>
      <c r="E66" s="7"/>
    </row>
    <row r="67" spans="1:6" ht="15.75" thickTop="1">
      <c r="A67" s="8" t="s">
        <v>199</v>
      </c>
      <c r="B67" s="45"/>
      <c r="C67" s="8" t="s">
        <v>69</v>
      </c>
      <c r="D67" s="46" t="s">
        <v>200</v>
      </c>
      <c r="E67" s="45"/>
      <c r="F67" s="24"/>
    </row>
    <row r="68" spans="1:6">
      <c r="A68" s="39" t="s">
        <v>201</v>
      </c>
      <c r="B68" s="201">
        <v>35</v>
      </c>
      <c r="D68" s="12" t="s">
        <v>201</v>
      </c>
      <c r="E68" s="201">
        <v>1</v>
      </c>
      <c r="F68" s="24"/>
    </row>
    <row r="69" spans="1:6">
      <c r="A69" s="39" t="s">
        <v>202</v>
      </c>
      <c r="B69" s="47">
        <v>0.9</v>
      </c>
      <c r="C69" s="48">
        <f>1/B69</f>
        <v>1.1111111111111112</v>
      </c>
      <c r="D69" s="12" t="s">
        <v>202</v>
      </c>
      <c r="E69" s="203">
        <v>1</v>
      </c>
    </row>
    <row r="70" spans="1:6">
      <c r="A70" s="39" t="s">
        <v>203</v>
      </c>
      <c r="B70" s="47">
        <v>0.85</v>
      </c>
      <c r="C70" s="48">
        <f>1/B70</f>
        <v>1.1764705882352942</v>
      </c>
      <c r="D70" s="12" t="s">
        <v>189</v>
      </c>
      <c r="E70">
        <f>E36*E69</f>
        <v>0</v>
      </c>
      <c r="F70" s="49"/>
    </row>
    <row r="71" spans="1:6" ht="15.75" thickBot="1">
      <c r="A71" s="26" t="s">
        <v>204</v>
      </c>
      <c r="B71" s="50" t="s">
        <v>69</v>
      </c>
      <c r="C71" s="51">
        <v>1.1000000000000001</v>
      </c>
      <c r="D71" s="52"/>
      <c r="E71" s="53"/>
      <c r="F71" s="49"/>
    </row>
    <row r="72" spans="1:6" ht="13.5" thickTop="1">
      <c r="A72" s="54" t="s">
        <v>205</v>
      </c>
      <c r="B72" s="53"/>
      <c r="C72" s="55"/>
      <c r="D72" s="56" t="s">
        <v>205</v>
      </c>
      <c r="E72" s="53"/>
      <c r="F72" s="49"/>
    </row>
    <row r="73" spans="1:6">
      <c r="A73" s="39" t="s">
        <v>206</v>
      </c>
      <c r="B73" s="7"/>
      <c r="C73" s="202">
        <v>0.05</v>
      </c>
      <c r="D73" s="12" t="s">
        <v>206</v>
      </c>
      <c r="E73" s="199">
        <v>0</v>
      </c>
      <c r="F73" s="49"/>
    </row>
    <row r="74" spans="1:6">
      <c r="A74" s="39" t="s">
        <v>207</v>
      </c>
      <c r="B74" s="7"/>
      <c r="C74" s="199">
        <v>4.4999999999999997E-3</v>
      </c>
      <c r="D74" s="12" t="s">
        <v>207</v>
      </c>
      <c r="E74" s="199">
        <v>0</v>
      </c>
      <c r="F74" s="49"/>
    </row>
    <row r="75" spans="1:6">
      <c r="A75" s="39" t="s">
        <v>208</v>
      </c>
      <c r="B75" s="7"/>
      <c r="C75" s="57">
        <f>((PMT((C73)/12,(B68*12),-100)*12)-(C73)*100)/100</f>
        <v>1.0562520911906664E-2</v>
      </c>
      <c r="D75" s="12" t="s">
        <v>208</v>
      </c>
      <c r="E75" s="57">
        <f>((PMT((E73)/12,(E68*12),-100)*12)-(E73)*100)/100</f>
        <v>1</v>
      </c>
      <c r="F75" s="49"/>
    </row>
    <row r="76" spans="1:6" ht="15.75" thickBot="1">
      <c r="A76" s="26" t="s">
        <v>209</v>
      </c>
      <c r="B76" s="50"/>
      <c r="C76" s="58">
        <f>SUM(C73:C75)</f>
        <v>6.506252091190666E-2</v>
      </c>
      <c r="D76" s="12" t="s">
        <v>209</v>
      </c>
      <c r="E76" s="59">
        <f>SUM(E73:E75)</f>
        <v>1</v>
      </c>
      <c r="F76" s="49"/>
    </row>
    <row r="77" spans="1:6" ht="16.5" thickTop="1" thickBot="1">
      <c r="A77" s="39" t="s">
        <v>210</v>
      </c>
      <c r="B77" s="53" t="s">
        <v>69</v>
      </c>
      <c r="C77">
        <f>C71/C76</f>
        <v>16.906814930970441</v>
      </c>
      <c r="D77" s="26" t="s">
        <v>211</v>
      </c>
      <c r="E77" s="28">
        <f>E70/E76</f>
        <v>0</v>
      </c>
      <c r="F77" s="49"/>
    </row>
    <row r="78" spans="1:6" ht="13.5" thickTop="1">
      <c r="A78" s="39" t="s">
        <v>212</v>
      </c>
      <c r="B78" s="53"/>
      <c r="C78" s="148">
        <f>D102</f>
        <v>0</v>
      </c>
      <c r="D78" s="60"/>
      <c r="E78" s="53"/>
      <c r="F78" s="49"/>
    </row>
    <row r="79" spans="1:6">
      <c r="A79" s="39" t="s">
        <v>213</v>
      </c>
      <c r="B79" s="53"/>
      <c r="C79" s="37">
        <f>B59*85%</f>
        <v>0</v>
      </c>
      <c r="D79" s="349" t="s">
        <v>197</v>
      </c>
      <c r="E79" s="350"/>
      <c r="F79" s="49"/>
    </row>
    <row r="80" spans="1:6">
      <c r="A80" s="39" t="s">
        <v>214</v>
      </c>
      <c r="B80" s="53"/>
      <c r="C80" s="37">
        <f>B59*90%</f>
        <v>0</v>
      </c>
      <c r="D80" s="351"/>
      <c r="E80" s="352"/>
      <c r="F80" s="49"/>
    </row>
    <row r="81" spans="1:6" ht="15.75" thickBot="1">
      <c r="A81" s="26" t="s">
        <v>215</v>
      </c>
      <c r="B81" s="61"/>
      <c r="C81" s="28">
        <f>IF(E7="HUD Section 202",MIN(C78,C80),MIN(C78,C79))</f>
        <v>0</v>
      </c>
      <c r="D81" s="351"/>
      <c r="E81" s="352"/>
      <c r="F81" s="49"/>
    </row>
    <row r="82" spans="1:6" ht="13.5" thickTop="1">
      <c r="A82" s="39" t="s">
        <v>216</v>
      </c>
      <c r="B82" s="204">
        <v>0</v>
      </c>
      <c r="C82" t="str">
        <f>IF(B82=0,"N/A",B82*B34)</f>
        <v>N/A</v>
      </c>
      <c r="D82" s="351"/>
      <c r="E82" s="352"/>
    </row>
    <row r="83" spans="1:6">
      <c r="A83" s="39" t="s">
        <v>189</v>
      </c>
      <c r="B83" s="7"/>
      <c r="C83">
        <f>C84*C76</f>
        <v>0</v>
      </c>
      <c r="D83" s="351"/>
      <c r="E83" s="352"/>
    </row>
    <row r="84" spans="1:6" ht="15.75" thickBot="1">
      <c r="A84" s="26" t="s">
        <v>217</v>
      </c>
      <c r="B84" s="28"/>
      <c r="C84" s="28"/>
      <c r="D84" s="351"/>
      <c r="E84" s="352"/>
    </row>
    <row r="85" spans="1:6" ht="14.25" thickTop="1" thickBot="1">
      <c r="A85" s="30"/>
      <c r="D85" s="353"/>
      <c r="E85" s="354"/>
      <c r="F85" s="24"/>
    </row>
    <row r="86" spans="1:6" ht="15.75" thickTop="1">
      <c r="A86" s="8" t="s">
        <v>218</v>
      </c>
      <c r="B86" s="9"/>
      <c r="C86" s="10"/>
      <c r="D86" s="10"/>
      <c r="E86" s="10"/>
    </row>
    <row r="87" spans="1:6">
      <c r="A87" s="62"/>
    </row>
    <row r="88" spans="1:6">
      <c r="A88" s="63" t="s">
        <v>219</v>
      </c>
      <c r="B88" s="47">
        <f>1-B89</f>
        <v>0.25</v>
      </c>
      <c r="D88">
        <f>IF(B$60=0,B$59*B88,B$60*B88)</f>
        <v>0</v>
      </c>
    </row>
    <row r="89" spans="1:6">
      <c r="A89" s="63" t="s">
        <v>220</v>
      </c>
      <c r="B89" s="205">
        <v>0.75</v>
      </c>
      <c r="C89" s="64"/>
      <c r="D89">
        <f>IF(B$60=0,B$59*B89,B$60*B89)</f>
        <v>0</v>
      </c>
    </row>
    <row r="90" spans="1:6">
      <c r="A90" s="63" t="s">
        <v>221</v>
      </c>
      <c r="B90" s="198">
        <v>0</v>
      </c>
      <c r="C90" s="65" t="s">
        <v>222</v>
      </c>
      <c r="D90">
        <f>B90*B34</f>
        <v>0</v>
      </c>
    </row>
    <row r="91" spans="1:6">
      <c r="A91" s="63" t="s">
        <v>223</v>
      </c>
      <c r="B91" s="198">
        <v>0</v>
      </c>
      <c r="C91" s="65" t="s">
        <v>222</v>
      </c>
      <c r="D91">
        <f>B91*B34</f>
        <v>0</v>
      </c>
    </row>
    <row r="92" spans="1:6">
      <c r="A92" s="63" t="s">
        <v>224</v>
      </c>
      <c r="B92" s="198">
        <v>0</v>
      </c>
      <c r="C92" s="65" t="s">
        <v>222</v>
      </c>
      <c r="D92">
        <f>B92*B34</f>
        <v>0</v>
      </c>
    </row>
    <row r="93" spans="1:6">
      <c r="A93" s="63" t="s">
        <v>225</v>
      </c>
      <c r="B93" s="202">
        <v>0.1</v>
      </c>
      <c r="C93" s="65"/>
      <c r="D93">
        <f>SUM(D90:D92)*B93</f>
        <v>0</v>
      </c>
    </row>
    <row r="94" spans="1:6">
      <c r="A94" s="63" t="s">
        <v>226</v>
      </c>
      <c r="B94" s="202">
        <v>0.15</v>
      </c>
      <c r="C94" s="65"/>
      <c r="D94">
        <f>SUM(D90:D92)*B94</f>
        <v>0</v>
      </c>
    </row>
    <row r="95" spans="1:6">
      <c r="A95" s="63" t="s">
        <v>227</v>
      </c>
      <c r="B95" s="205">
        <v>0.38</v>
      </c>
      <c r="C95" s="65" t="s">
        <v>228</v>
      </c>
      <c r="D95">
        <f>B95*SUM(D90:D92)</f>
        <v>0</v>
      </c>
    </row>
    <row r="96" spans="1:6">
      <c r="A96" s="63" t="s">
        <v>229</v>
      </c>
      <c r="B96" s="202">
        <v>4.7500000000000001E-2</v>
      </c>
      <c r="C96" s="65" t="s">
        <v>230</v>
      </c>
      <c r="D96" s="249">
        <f>B96*C84</f>
        <v>0</v>
      </c>
    </row>
    <row r="97" spans="1:4">
      <c r="A97" s="63" t="s">
        <v>231</v>
      </c>
      <c r="B97" s="202">
        <v>0.02</v>
      </c>
      <c r="C97" s="65" t="s">
        <v>232</v>
      </c>
      <c r="D97">
        <f>SUM(D90:D92)*B97</f>
        <v>0</v>
      </c>
    </row>
    <row r="98" spans="1:4">
      <c r="A98" s="63" t="s">
        <v>233</v>
      </c>
      <c r="B98" s="198">
        <v>0</v>
      </c>
      <c r="C98" s="66" t="s">
        <v>69</v>
      </c>
      <c r="D98">
        <f>B98</f>
        <v>0</v>
      </c>
    </row>
    <row r="99" spans="1:4">
      <c r="A99" s="63" t="s">
        <v>234</v>
      </c>
      <c r="B99" s="198">
        <v>1000</v>
      </c>
      <c r="C99" s="66"/>
      <c r="D99">
        <f>B99*B34</f>
        <v>0</v>
      </c>
    </row>
    <row r="100" spans="1:4">
      <c r="A100" s="63" t="s">
        <v>235</v>
      </c>
      <c r="B100" s="67" t="e">
        <f>D100/SUM(D88:D99)</f>
        <v>#DIV/0!</v>
      </c>
      <c r="C100" s="65" t="s">
        <v>236</v>
      </c>
      <c r="D100" s="198">
        <v>0</v>
      </c>
    </row>
    <row r="101" spans="1:4">
      <c r="A101" s="63" t="s">
        <v>237</v>
      </c>
      <c r="B101" s="67" t="e">
        <f>D101/SUM(D88:D99)</f>
        <v>#DIV/0!</v>
      </c>
      <c r="C101" s="65" t="s">
        <v>236</v>
      </c>
      <c r="D101">
        <f>IF(B103="No",0,(D99+D90+D91+D92+D95+D98)*15%+(D88+D89)*10%)</f>
        <v>0</v>
      </c>
    </row>
    <row r="102" spans="1:4" ht="15.75" thickBot="1">
      <c r="A102" s="68" t="s">
        <v>238</v>
      </c>
      <c r="B102" s="38"/>
      <c r="C102" s="28"/>
      <c r="D102" s="28">
        <f>SUM(D88:D101)</f>
        <v>0</v>
      </c>
    </row>
    <row r="103" spans="1:4" ht="13.5" thickTop="1">
      <c r="A103" s="63" t="s">
        <v>239</v>
      </c>
      <c r="B103" s="206" t="s">
        <v>240</v>
      </c>
      <c r="C103" s="64" t="s">
        <v>241</v>
      </c>
      <c r="D103" s="69"/>
    </row>
    <row r="104" spans="1:4">
      <c r="A104" s="63" t="s">
        <v>242</v>
      </c>
      <c r="B104" s="205">
        <v>0.95</v>
      </c>
      <c r="C104" s="64" t="s">
        <v>243</v>
      </c>
      <c r="D104">
        <f>IF(B103="Yes",(D102-D88)*B104,0)</f>
        <v>0</v>
      </c>
    </row>
    <row r="105" spans="1:4">
      <c r="A105" s="63" t="s">
        <v>244</v>
      </c>
      <c r="B105" s="207">
        <v>1.3</v>
      </c>
      <c r="D105">
        <f>D104*B105</f>
        <v>0</v>
      </c>
    </row>
    <row r="106" spans="1:4">
      <c r="A106" s="63" t="s">
        <v>245</v>
      </c>
      <c r="B106" s="202">
        <v>1</v>
      </c>
      <c r="D106">
        <f>D105*B106</f>
        <v>0</v>
      </c>
    </row>
    <row r="107" spans="1:4">
      <c r="A107" s="63" t="s">
        <v>246</v>
      </c>
      <c r="B107" s="202">
        <v>3.3399999999999999E-2</v>
      </c>
      <c r="C107">
        <f>D106*B107</f>
        <v>0</v>
      </c>
      <c r="D107">
        <f>C107*10</f>
        <v>0</v>
      </c>
    </row>
    <row r="108" spans="1:4" ht="15.75" thickBot="1">
      <c r="A108" s="68" t="s">
        <v>247</v>
      </c>
      <c r="B108" s="205">
        <v>0.8</v>
      </c>
      <c r="C108" s="28"/>
      <c r="D108" s="28">
        <f>D107*B108</f>
        <v>0</v>
      </c>
    </row>
    <row r="109" spans="1:4" ht="14.25" thickTop="1" thickBot="1">
      <c r="A109" s="63"/>
    </row>
    <row r="110" spans="1:4" ht="15.75" thickTop="1">
      <c r="A110" s="8" t="s">
        <v>248</v>
      </c>
      <c r="B110" s="9" t="s">
        <v>99</v>
      </c>
      <c r="C110" s="9" t="s">
        <v>249</v>
      </c>
      <c r="D110" s="9" t="s">
        <v>250</v>
      </c>
    </row>
    <row r="111" spans="1:4">
      <c r="A111" s="62" t="s">
        <v>251</v>
      </c>
      <c r="B111" s="70" t="s">
        <v>69</v>
      </c>
      <c r="C111" s="70" t="s">
        <v>69</v>
      </c>
      <c r="D111" s="70" t="s">
        <v>69</v>
      </c>
    </row>
    <row r="112" spans="1:4" s="30" customFormat="1">
      <c r="A112" s="63" t="s">
        <v>252</v>
      </c>
      <c r="B112" s="148">
        <f>C84</f>
        <v>0</v>
      </c>
      <c r="C112">
        <f>B112</f>
        <v>0</v>
      </c>
      <c r="D112">
        <v>0</v>
      </c>
    </row>
    <row r="113" spans="1:4" s="30" customFormat="1">
      <c r="A113" s="63" t="s">
        <v>253</v>
      </c>
      <c r="B113">
        <f>E77</f>
        <v>0</v>
      </c>
      <c r="C113">
        <f>B113</f>
        <v>0</v>
      </c>
      <c r="D113"/>
    </row>
    <row r="114" spans="1:4" s="30" customFormat="1">
      <c r="A114" s="63" t="s">
        <v>254</v>
      </c>
      <c r="B114">
        <f>D108</f>
        <v>0</v>
      </c>
      <c r="C114">
        <f>B114</f>
        <v>0</v>
      </c>
      <c r="D114">
        <v>0</v>
      </c>
    </row>
    <row r="115" spans="1:4" s="30" customFormat="1">
      <c r="A115" s="63" t="s">
        <v>198</v>
      </c>
      <c r="B115">
        <f>D115</f>
        <v>0</v>
      </c>
      <c r="C115">
        <v>0</v>
      </c>
      <c r="D115">
        <f>D124</f>
        <v>0</v>
      </c>
    </row>
    <row r="116" spans="1:4" s="30" customFormat="1">
      <c r="A116" s="71" t="s">
        <v>255</v>
      </c>
      <c r="B116" s="208">
        <v>0</v>
      </c>
      <c r="C116">
        <f>B116</f>
        <v>0</v>
      </c>
      <c r="D116">
        <v>0</v>
      </c>
    </row>
    <row r="117" spans="1:4" s="30" customFormat="1">
      <c r="A117" s="72" t="s">
        <v>169</v>
      </c>
      <c r="B117" s="208">
        <v>0</v>
      </c>
      <c r="C117">
        <f>B117</f>
        <v>0</v>
      </c>
      <c r="D117">
        <v>0</v>
      </c>
    </row>
    <row r="118" spans="1:4" s="30" customFormat="1">
      <c r="A118" s="72" t="s">
        <v>256</v>
      </c>
      <c r="B118" s="208">
        <v>0</v>
      </c>
      <c r="C118">
        <f>B118</f>
        <v>0</v>
      </c>
      <c r="D118">
        <v>0</v>
      </c>
    </row>
    <row r="119" spans="1:4" s="30" customFormat="1">
      <c r="A119" s="63" t="s">
        <v>234</v>
      </c>
      <c r="B119" s="208">
        <v>0</v>
      </c>
      <c r="C119">
        <f>B119</f>
        <v>0</v>
      </c>
      <c r="D119">
        <v>0</v>
      </c>
    </row>
    <row r="120" spans="1:4" s="30" customFormat="1">
      <c r="A120" s="63" t="s">
        <v>257</v>
      </c>
      <c r="B120" s="208">
        <v>0</v>
      </c>
      <c r="C120">
        <f>B120</f>
        <v>0</v>
      </c>
      <c r="D120">
        <v>0</v>
      </c>
    </row>
    <row r="121" spans="1:4" s="30" customFormat="1" ht="15.75" thickBot="1">
      <c r="A121" s="68" t="s">
        <v>258</v>
      </c>
      <c r="B121" s="73">
        <f>SUM(B112:B120)</f>
        <v>0</v>
      </c>
      <c r="C121" s="28">
        <f>SUM(C112:C120)</f>
        <v>0</v>
      </c>
      <c r="D121" s="28">
        <f>SUM(D112:D120)</f>
        <v>0</v>
      </c>
    </row>
    <row r="122" spans="1:4" s="30" customFormat="1" ht="13.5" thickTop="1">
      <c r="A122" s="63"/>
      <c r="B122" s="25"/>
      <c r="C122" s="25"/>
      <c r="D122" s="25"/>
    </row>
    <row r="123" spans="1:4" s="30" customFormat="1">
      <c r="A123" s="62" t="s">
        <v>259</v>
      </c>
      <c r="B123" s="25"/>
      <c r="C123" s="25" t="s">
        <v>69</v>
      </c>
      <c r="D123" s="25" t="s">
        <v>69</v>
      </c>
    </row>
    <row r="124" spans="1:4" s="30" customFormat="1">
      <c r="A124" s="63" t="s">
        <v>260</v>
      </c>
      <c r="B124">
        <f>D88+D89</f>
        <v>0</v>
      </c>
      <c r="C124">
        <f>B124-D124</f>
        <v>0</v>
      </c>
      <c r="D124">
        <f>E65</f>
        <v>0</v>
      </c>
    </row>
    <row r="125" spans="1:4" s="30" customFormat="1">
      <c r="A125" s="63" t="s">
        <v>261</v>
      </c>
      <c r="B125">
        <f>SUM(D90:D94)</f>
        <v>0</v>
      </c>
      <c r="C125">
        <f t="shared" ref="C125:C130" si="6">B125</f>
        <v>0</v>
      </c>
      <c r="D125">
        <v>0</v>
      </c>
    </row>
    <row r="126" spans="1:4" s="30" customFormat="1">
      <c r="A126" s="63" t="s">
        <v>227</v>
      </c>
      <c r="B126">
        <f>D95</f>
        <v>0</v>
      </c>
      <c r="C126">
        <f t="shared" si="6"/>
        <v>0</v>
      </c>
      <c r="D126">
        <v>0</v>
      </c>
    </row>
    <row r="127" spans="1:4" s="30" customFormat="1">
      <c r="A127" s="63" t="s">
        <v>229</v>
      </c>
      <c r="B127">
        <f>SUM(D96:D97)</f>
        <v>0</v>
      </c>
      <c r="C127">
        <f t="shared" si="6"/>
        <v>0</v>
      </c>
      <c r="D127"/>
    </row>
    <row r="128" spans="1:4" s="30" customFormat="1">
      <c r="A128" s="72" t="s">
        <v>262</v>
      </c>
      <c r="B128">
        <f>D98</f>
        <v>0</v>
      </c>
      <c r="C128">
        <f t="shared" si="6"/>
        <v>0</v>
      </c>
      <c r="D128"/>
    </row>
    <row r="129" spans="1:4" s="30" customFormat="1">
      <c r="A129" s="63" t="s">
        <v>102</v>
      </c>
      <c r="B129">
        <f>D99</f>
        <v>0</v>
      </c>
      <c r="C129">
        <f t="shared" si="6"/>
        <v>0</v>
      </c>
      <c r="D129">
        <v>0</v>
      </c>
    </row>
    <row r="130" spans="1:4" s="30" customFormat="1">
      <c r="A130" s="63" t="s">
        <v>263</v>
      </c>
      <c r="B130">
        <f>SUM(D100:D101)</f>
        <v>0</v>
      </c>
      <c r="C130">
        <f t="shared" si="6"/>
        <v>0</v>
      </c>
      <c r="D130"/>
    </row>
    <row r="131" spans="1:4" s="30" customFormat="1" ht="15.75" thickBot="1">
      <c r="A131" s="26" t="s">
        <v>99</v>
      </c>
      <c r="B131" s="28">
        <f>SUM(B124:B130)</f>
        <v>0</v>
      </c>
      <c r="C131" s="28">
        <f>SUM(C124:C130)</f>
        <v>0</v>
      </c>
      <c r="D131" s="28">
        <f>SUM(D124:D129)</f>
        <v>0</v>
      </c>
    </row>
    <row r="132" spans="1:4" s="30" customFormat="1" ht="13.5" thickTop="1">
      <c r="A132" s="63"/>
      <c r="B132" s="25"/>
      <c r="C132" s="25"/>
      <c r="D132" s="25"/>
    </row>
    <row r="133" spans="1:4" s="30" customFormat="1" ht="15.75" thickBot="1">
      <c r="A133" s="26" t="s">
        <v>264</v>
      </c>
      <c r="B133" s="28">
        <f>B121-B131</f>
        <v>0</v>
      </c>
      <c r="C133" s="28">
        <f>C121-C131</f>
        <v>0</v>
      </c>
      <c r="D133" s="28">
        <f>D121-D131</f>
        <v>0</v>
      </c>
    </row>
    <row r="134" spans="1:4" s="30" customFormat="1" ht="13.5" thickTop="1">
      <c r="B134" s="74"/>
    </row>
  </sheetData>
  <mergeCells count="8">
    <mergeCell ref="A64:B65"/>
    <mergeCell ref="D79:E85"/>
    <mergeCell ref="A3:B3"/>
    <mergeCell ref="C3:E3"/>
    <mergeCell ref="C23:E23"/>
    <mergeCell ref="D24:E24"/>
    <mergeCell ref="D41:E41"/>
    <mergeCell ref="A62:B62"/>
  </mergeCells>
  <phoneticPr fontId="12" type="noConversion"/>
  <dataValidations count="8">
    <dataValidation type="list" allowBlank="1" showInputMessage="1" showErrorMessage="1" sqref="B103" xr:uid="{00000000-0002-0000-0400-000000000000}">
      <formula1>"Yes, No"</formula1>
    </dataValidation>
    <dataValidation type="list" allowBlank="1" showInputMessage="1" showErrorMessage="1" sqref="B105" xr:uid="{00000000-0002-0000-0400-000001000000}">
      <formula1>"100%, 130%"</formula1>
    </dataValidation>
    <dataValidation showInputMessage="1" showErrorMessage="1" sqref="E10 B7:B10" xr:uid="{00000000-0002-0000-0400-000002000000}"/>
    <dataValidation type="list" allowBlank="1" showInputMessage="1" sqref="E8" xr:uid="{00000000-0002-0000-0400-000003000000}">
      <formula1>"Senior, Family, Supportive, Individuals, Mixed"</formula1>
    </dataValidation>
    <dataValidation type="list" allowBlank="1" sqref="E7" xr:uid="{00000000-0002-0000-0400-000004000000}">
      <formula1>"LIHTC, HUD Section 202, HUD Section 811, HUD Section 236, Other"</formula1>
    </dataValidation>
    <dataValidation type="list" allowBlank="1" sqref="B12" xr:uid="{00000000-0002-0000-0400-000005000000}">
      <formula1>"Refinancing, Sale and Refinancing, Other"</formula1>
    </dataValidation>
    <dataValidation type="list" allowBlank="1" sqref="B11" xr:uid="{00000000-0002-0000-0400-000006000000}">
      <formula1>"Yes, No"</formula1>
    </dataValidation>
    <dataValidation type="list" allowBlank="1" showInputMessage="1" sqref="E9" xr:uid="{00000000-0002-0000-0400-000007000000}">
      <formula1>"Yes, No"</formula1>
    </dataValidation>
  </dataValidations>
  <pageMargins left="0.75" right="0.75" top="1" bottom="1" header="0.5" footer="0.5"/>
  <pageSetup scale="40" fitToHeight="5" orientation="landscape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O35" sqref="O35"/>
    </sheetView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8ADEB29B61241B2AA8EDC6E1340E0" ma:contentTypeVersion="12" ma:contentTypeDescription="Create a new document." ma:contentTypeScope="" ma:versionID="63048a1a5ef798190596f38906a8caab">
  <xsd:schema xmlns:xsd="http://www.w3.org/2001/XMLSchema" xmlns:xs="http://www.w3.org/2001/XMLSchema" xmlns:p="http://schemas.microsoft.com/office/2006/metadata/properties" xmlns:ns2="91bfcb28-517f-4dd4-8701-04aea4e1d6d2" xmlns:ns3="bf5b0e47-c7eb-4ab1-809e-1ffe821ce70e" targetNamespace="http://schemas.microsoft.com/office/2006/metadata/properties" ma:root="true" ma:fieldsID="3ab22eb5d51407b269cf4d08621a8223" ns2:_="" ns3:_="">
    <xsd:import namespace="91bfcb28-517f-4dd4-8701-04aea4e1d6d2"/>
    <xsd:import namespace="bf5b0e47-c7eb-4ab1-809e-1ffe821ce7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fcb28-517f-4dd4-8701-04aea4e1d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5b0e47-c7eb-4ab1-809e-1ffe821ce70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162A7F-B704-4FDE-A5B2-7A1415A2E22F}"/>
</file>

<file path=customXml/itemProps2.xml><?xml version="1.0" encoding="utf-8"?>
<ds:datastoreItem xmlns:ds="http://schemas.openxmlformats.org/officeDocument/2006/customXml" ds:itemID="{5ABFABEF-558C-4748-A959-C3AE52F463CE}"/>
</file>

<file path=customXml/itemProps3.xml><?xml version="1.0" encoding="utf-8"?>
<ds:datastoreItem xmlns:ds="http://schemas.openxmlformats.org/officeDocument/2006/customXml" ds:itemID="{2AEB1F35-1BD2-401C-A0B0-C72F816C06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Enterprise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etoporovsky</dc:creator>
  <cp:keywords/>
  <dc:description/>
  <cp:lastModifiedBy>X</cp:lastModifiedBy>
  <cp:revision/>
  <dcterms:created xsi:type="dcterms:W3CDTF">2010-06-01T20:47:52Z</dcterms:created>
  <dcterms:modified xsi:type="dcterms:W3CDTF">2021-09-01T20:51:36Z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-701621818</vt:i4>
  </property>
  <property fmtid="{D5CDD505-2E9C-101B-9397-08002B2CF9AE}" pid="3" name="_NewReviewCycle">
    <vt:lpwstr/>
  </property>
  <property fmtid="{D5CDD505-2E9C-101B-9397-08002B2CF9AE}" pid="4" name="_EmailSubject">
    <vt:lpwstr>Retrofit Screener</vt:lpwstr>
  </property>
  <property fmtid="{D5CDD505-2E9C-101B-9397-08002B2CF9AE}" pid="5" name="_AuthorEmail">
    <vt:lpwstr>etoporovsky@enterprisecommunity.org</vt:lpwstr>
  </property>
  <property fmtid="{D5CDD505-2E9C-101B-9397-08002B2CF9AE}" pid="6" name="_AuthorEmailDisplayName">
    <vt:lpwstr>Toporovsky, Esther</vt:lpwstr>
  </property>
  <property fmtid="{D5CDD505-2E9C-101B-9397-08002B2CF9AE}" pid="7" name="_PreviousAdHocReviewCycleID">
    <vt:i4>-1164024734</vt:i4>
  </property>
  <property fmtid="{D5CDD505-2E9C-101B-9397-08002B2CF9AE}" pid="8" name="_ReviewingToolsShownOnce">
    <vt:lpwstr/>
  </property>
  <property fmtid="{D5CDD505-2E9C-101B-9397-08002B2CF9AE}" pid="9" name="display_urn:schemas-microsoft-com:office:office#Editor">
    <vt:lpwstr>Toporovsky, Esther</vt:lpwstr>
  </property>
  <property fmtid="{D5CDD505-2E9C-101B-9397-08002B2CF9AE}" pid="10" name="Order">
    <vt:lpwstr>100.000000000000</vt:lpwstr>
  </property>
  <property fmtid="{D5CDD505-2E9C-101B-9397-08002B2CF9AE}" pid="11" name="display_urn:schemas-microsoft-com:office:office#Author">
    <vt:lpwstr>Toporovsky, Esther</vt:lpwstr>
  </property>
</Properties>
</file>